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745" windowHeight="8085" activeTab="0"/>
  </bookViews>
  <sheets>
    <sheet name="注文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<sst xmlns="http://schemas.openxmlformats.org/spreadsheetml/2006/main" count="150" uniqueCount="141">
  <si>
    <t>ご注文日</t>
  </si>
  <si>
    <t>以下の商品を注文します。代金は下記の方法にてお支払い致します。</t>
  </si>
  <si>
    <t>希望納期日</t>
  </si>
  <si>
    <t>（ふりがな）</t>
  </si>
  <si>
    <t>会社名／部署名</t>
  </si>
  <si>
    <t>担当者名</t>
  </si>
  <si>
    <t>会社住所　</t>
  </si>
  <si>
    <t>会社電話番号</t>
  </si>
  <si>
    <t>会社ファクス番号</t>
  </si>
  <si>
    <t>担当者電話番号</t>
  </si>
  <si>
    <t>メールアドレス</t>
  </si>
  <si>
    <t>現場名</t>
  </si>
  <si>
    <t>現場携帯番号</t>
  </si>
  <si>
    <t>納品場所</t>
  </si>
  <si>
    <t>注文商品</t>
  </si>
  <si>
    <t>コード</t>
  </si>
  <si>
    <t>規格名</t>
  </si>
  <si>
    <t>単価</t>
  </si>
  <si>
    <t>数量</t>
  </si>
  <si>
    <t>金額</t>
  </si>
  <si>
    <t>送料</t>
  </si>
  <si>
    <t>　W90 × L600　ベージュ色</t>
  </si>
  <si>
    <t>　W90 × L600　茶色</t>
  </si>
  <si>
    <t>　W110 × L600　ベージュ色</t>
  </si>
  <si>
    <t>　W110 × L600　茶色</t>
  </si>
  <si>
    <t>　W90 × L300　ベージュ色</t>
  </si>
  <si>
    <t>　W90 × L300　茶色</t>
  </si>
  <si>
    <t>　W110 × L300　ベージュ色</t>
  </si>
  <si>
    <t>フィルター</t>
  </si>
  <si>
    <t>　床吹出口用フィルター　W90用　20枚入</t>
  </si>
  <si>
    <t>　床吹出口用フィルター　W110用　20枚入</t>
  </si>
  <si>
    <t>　ダクト接続口フィルター(２枚組）　そよ風用</t>
  </si>
  <si>
    <t>　T18シロッコファン用フィルター　</t>
  </si>
  <si>
    <t>排気口カバー</t>
  </si>
  <si>
    <t>　排気口カバー</t>
  </si>
  <si>
    <t>室内リターン口</t>
  </si>
  <si>
    <t>　フィルター付室内リターン口</t>
  </si>
  <si>
    <t>切替吹出口</t>
  </si>
  <si>
    <t>　切替吹出口　手動式</t>
  </si>
  <si>
    <t>　切替吹出口　電動式</t>
  </si>
  <si>
    <t>　小型切替吹出口　手動式</t>
  </si>
  <si>
    <t>　小型切替吹出口　電動式</t>
  </si>
  <si>
    <t>　ダクトフランジ</t>
  </si>
  <si>
    <t>（直径</t>
  </si>
  <si>
    <t>φ）</t>
  </si>
  <si>
    <t>加温コイルボックス</t>
  </si>
  <si>
    <t>　床下型（シリコンチューブセット付）</t>
  </si>
  <si>
    <t>　床上型（シリコンチューブセット付）</t>
  </si>
  <si>
    <t>床吹出口用</t>
  </si>
  <si>
    <t>　加温パイプ　（フィン部　L745）</t>
  </si>
  <si>
    <t>放熱パイプ</t>
  </si>
  <si>
    <t>　加温パイプ　（フィン部　L300）</t>
  </si>
  <si>
    <t>放熱パイプ</t>
  </si>
  <si>
    <t>　加温パイプ支持金具（10個入）</t>
  </si>
  <si>
    <t>接続部品</t>
  </si>
  <si>
    <t>　シリコンチューブ（加温パイプ用　１m入）</t>
  </si>
  <si>
    <t>　ステンレスバンド（加温パイプ用　10個入）</t>
  </si>
  <si>
    <t>［以下の点にご注意下さい]</t>
  </si>
  <si>
    <t>小計</t>
  </si>
  <si>
    <t>FAX番号 ０４２－５７５－５２４３</t>
  </si>
  <si>
    <t>現場仕様</t>
  </si>
  <si>
    <t>現場住所</t>
  </si>
  <si>
    <t>u_kaisha</t>
  </si>
  <si>
    <t>会社名／部署名フリガナ</t>
  </si>
  <si>
    <t>u_kaishakana</t>
  </si>
  <si>
    <t>担当者名</t>
  </si>
  <si>
    <t>u_tantou</t>
  </si>
  <si>
    <t>担当者名フリガナ</t>
  </si>
  <si>
    <t>u_tantoukana</t>
  </si>
  <si>
    <t>会社郵便番号１</t>
  </si>
  <si>
    <t>会社郵便番号２</t>
  </si>
  <si>
    <t>u_kaishazip_1</t>
  </si>
  <si>
    <t>u_kaishazip_2</t>
  </si>
  <si>
    <t>会社所在地</t>
  </si>
  <si>
    <t>u_kaishaarea</t>
  </si>
  <si>
    <t>会社県</t>
  </si>
  <si>
    <t>u_kaishaaddr</t>
  </si>
  <si>
    <t>u_kaishaaddrkana</t>
  </si>
  <si>
    <t>会社所在地カナ</t>
  </si>
  <si>
    <t>u_kaishatel</t>
  </si>
  <si>
    <t>会社電話番号</t>
  </si>
  <si>
    <t>会社ファクス番号</t>
  </si>
  <si>
    <t>u_kaishafax</t>
  </si>
  <si>
    <t>担当者電話番号</t>
  </si>
  <si>
    <t>u_tantoutel</t>
  </si>
  <si>
    <t>会社メール１</t>
  </si>
  <si>
    <t>会社メール２　照合用</t>
  </si>
  <si>
    <t>u_nouhinplace</t>
  </si>
  <si>
    <t>納品場所（現場・会社選択）</t>
  </si>
  <si>
    <t>現場名</t>
  </si>
  <si>
    <t>u_genbaname</t>
  </si>
  <si>
    <t>現場フリガナ</t>
  </si>
  <si>
    <t>u_genbatantouname</t>
  </si>
  <si>
    <t>u_genbatantoukana</t>
  </si>
  <si>
    <t>現場担当者名フリガナ</t>
  </si>
  <si>
    <t>現場担当者名</t>
  </si>
  <si>
    <t>u_genbazip_1</t>
  </si>
  <si>
    <t>u_genbazip_2</t>
  </si>
  <si>
    <t>現場郵便番号１</t>
  </si>
  <si>
    <t>現場郵便番号２</t>
  </si>
  <si>
    <t>u_genbaarea</t>
  </si>
  <si>
    <t>現場県</t>
  </si>
  <si>
    <t>現場所在地</t>
  </si>
  <si>
    <t>u_genbaaddr</t>
  </si>
  <si>
    <t>現場モジュール</t>
  </si>
  <si>
    <t>u_module</t>
  </si>
  <si>
    <t>現場ガラス枚数</t>
  </si>
  <si>
    <t>u_glass</t>
  </si>
  <si>
    <t>現場電話番号</t>
  </si>
  <si>
    <t>u_genbatel</t>
  </si>
  <si>
    <t>u_kaishamail_1</t>
  </si>
  <si>
    <t>u_kaishamail_2</t>
  </si>
  <si>
    <t>u_genbanamekana</t>
  </si>
  <si>
    <t>(2ｾｯﾄ迄1梱包)</t>
  </si>
  <si>
    <t>シャッター付</t>
  </si>
  <si>
    <t>床吹出口</t>
  </si>
  <si>
    <r>
      <t>※納品先が現場の場合、</t>
    </r>
    <r>
      <rPr>
        <b/>
        <sz val="9"/>
        <color indexed="10"/>
        <rFont val="ＭＳ Ｐゴシック"/>
        <family val="3"/>
      </rPr>
      <t>受け取りが確実な住所</t>
    </r>
    <r>
      <rPr>
        <sz val="9"/>
        <color indexed="8"/>
        <rFont val="ＭＳ Ｐゴシック"/>
        <family val="3"/>
      </rPr>
      <t>をご記入ください。</t>
    </r>
  </si>
  <si>
    <r>
      <t>※代金が３０万円未満の場合、</t>
    </r>
    <r>
      <rPr>
        <b/>
        <sz val="9"/>
        <color indexed="10"/>
        <rFont val="ＭＳ Ｐゴシック"/>
        <family val="3"/>
      </rPr>
      <t>代金引換便での発送（ヤマト運輸　コレクト便）</t>
    </r>
    <r>
      <rPr>
        <sz val="9"/>
        <color indexed="8"/>
        <rFont val="ＭＳ Ｐゴシック"/>
        <family val="3"/>
      </rPr>
      <t>となります。</t>
    </r>
  </si>
  <si>
    <r>
      <t>※商品により</t>
    </r>
    <r>
      <rPr>
        <b/>
        <sz val="10"/>
        <color indexed="10"/>
        <rFont val="ＭＳ Ｐゴシック"/>
        <family val="3"/>
      </rPr>
      <t>希望納期</t>
    </r>
    <r>
      <rPr>
        <sz val="10"/>
        <color indexed="8"/>
        <rFont val="ＭＳ Ｐゴシック"/>
        <family val="3"/>
      </rPr>
      <t>に沿えない場合がございます。あらかじめご了承ください。</t>
    </r>
  </si>
  <si>
    <t>合計</t>
  </si>
  <si>
    <t>消費税(8%)</t>
  </si>
  <si>
    <t>床下換気ファン</t>
  </si>
  <si>
    <t>床やさん</t>
  </si>
  <si>
    <t>　床やさん</t>
  </si>
  <si>
    <t>　床やさんスリム　W110×L300ベージュ色セット</t>
  </si>
  <si>
    <t>　床やさんスリム　W110×L300茶色セット</t>
  </si>
  <si>
    <t>　加温コイル付切替吹出口　手動式</t>
  </si>
  <si>
    <t>　加温コイル付切替吹出口　電動式</t>
  </si>
  <si>
    <t>社団法人日本塗料工業会　2011年F版塗料用標準色
ベージュ色　F22-70B
茶色　F25-50B</t>
  </si>
  <si>
    <t xml:space="preserve">  使用タイプ ： （　 尺　 ・ 　Ｍ 　）       集熱硝子：    　　　列</t>
  </si>
  <si>
    <t>　　　　　会社　　・　　現場</t>
  </si>
  <si>
    <t>環境創機株式会社　宛　　商品注文書</t>
  </si>
  <si>
    <t>注文者</t>
  </si>
  <si>
    <t>（〒　　 - 　　　）</t>
  </si>
  <si>
    <t>木製床吹出口</t>
  </si>
  <si>
    <t>　W110 × L300 × H30</t>
  </si>
  <si>
    <t>　W89×L599×H30　無塗装品</t>
  </si>
  <si>
    <t>　令和　　　　年　　　月　　　日</t>
  </si>
  <si>
    <t>　木製床吹出口受け金具</t>
  </si>
  <si>
    <t>※送料　床吹出口６００幅２０枚迄１梱包１３００円、３００幅４０枚迄１梱包１３００円、木製床吹出口は１０枚迄１梱包１５００円、木製床吹出口受け金具は9枚迄1梱包１３００円</t>
  </si>
  <si>
    <t>　　　　　 加温コイル付切替吹出口・コイルボックスは１セット２６００円、その他１梱包当１３００円となります。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</si>
</sst>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6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800000"/>
      <name val="ＭＳ ゴシック"/>
      <family val="3"/>
    </font>
    <font>
      <sz val="11"/>
      <color theme="1"/>
      <name val="Cambria"/>
      <family val="3"/>
    </font>
    <font>
      <b/>
      <sz val="10"/>
      <color rgb="FFFF0000"/>
      <name val="Cambria"/>
      <family val="3"/>
    </font>
    <font>
      <sz val="10"/>
      <color theme="1"/>
      <name val="Cambria"/>
      <family val="3"/>
    </font>
    <font>
      <sz val="14"/>
      <color theme="1"/>
      <name val="Cambria"/>
      <family val="3"/>
    </font>
    <font>
      <sz val="9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rgb="FF800000"/>
      <name val="Cambria"/>
      <family val="3"/>
    </font>
    <font>
      <b/>
      <sz val="16"/>
      <color theme="1"/>
      <name val="Cambria"/>
      <family val="3"/>
    </font>
    <font>
      <sz val="12"/>
      <color theme="1"/>
      <name val="Cambria"/>
      <family val="3"/>
    </font>
    <font>
      <b/>
      <sz val="11"/>
      <color theme="1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4"/>
      <name val="Cambria"/>
      <family val="3"/>
    </font>
    <font>
      <b/>
      <sz val="14"/>
      <name val="Cambria"/>
      <family val="3"/>
    </font>
    <font>
      <sz val="14"/>
      <color theme="1"/>
      <name val="ＭＳ ゴシック"/>
      <family val="3"/>
    </font>
    <font>
      <sz val="16"/>
      <name val="Cambria"/>
      <family val="3"/>
    </font>
    <font>
      <sz val="12"/>
      <name val="Cambria"/>
      <family val="3"/>
    </font>
    <font>
      <sz val="16"/>
      <color theme="1"/>
      <name val="Cambria"/>
      <family val="3"/>
    </font>
    <font>
      <sz val="2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hair"/>
      <bottom/>
    </border>
    <border>
      <left/>
      <right/>
      <top style="medium"/>
      <bottom style="hair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59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Continuous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Continuous" vertical="center"/>
    </xf>
    <xf numFmtId="0" fontId="63" fillId="0" borderId="11" xfId="0" applyFont="1" applyBorder="1" applyAlignment="1">
      <alignment horizontal="centerContinuous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8" fontId="66" fillId="0" borderId="0" xfId="49" applyFont="1" applyBorder="1" applyAlignment="1">
      <alignment vertical="center"/>
    </xf>
    <xf numFmtId="0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38" fontId="67" fillId="0" borderId="0" xfId="49" applyFont="1" applyBorder="1" applyAlignment="1">
      <alignment vertical="center"/>
    </xf>
    <xf numFmtId="0" fontId="67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10" xfId="0" applyFont="1" applyBorder="1" applyAlignment="1">
      <alignment horizontal="centerContinuous" vertical="center"/>
    </xf>
    <xf numFmtId="0" fontId="71" fillId="0" borderId="12" xfId="0" applyFont="1" applyBorder="1" applyAlignment="1">
      <alignment horizontal="centerContinuous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3" xfId="0" applyFont="1" applyBorder="1" applyAlignment="1">
      <alignment horizontal="centerContinuous" vertical="center"/>
    </xf>
    <xf numFmtId="0" fontId="71" fillId="0" borderId="0" xfId="0" applyFont="1" applyBorder="1" applyAlignment="1">
      <alignment horizontal="centerContinuous" vertical="center"/>
    </xf>
    <xf numFmtId="0" fontId="71" fillId="0" borderId="14" xfId="0" applyFont="1" applyBorder="1" applyAlignment="1">
      <alignment horizontal="centerContinuous" vertical="center"/>
    </xf>
    <xf numFmtId="0" fontId="71" fillId="0" borderId="15" xfId="0" applyFont="1" applyBorder="1" applyAlignment="1">
      <alignment horizontal="centerContinuous" vertical="center"/>
    </xf>
    <xf numFmtId="0" fontId="71" fillId="0" borderId="16" xfId="0" applyFont="1" applyBorder="1" applyAlignment="1">
      <alignment horizontal="centerContinuous" vertical="center"/>
    </xf>
    <xf numFmtId="0" fontId="71" fillId="0" borderId="17" xfId="0" applyFont="1" applyBorder="1" applyAlignment="1">
      <alignment horizontal="centerContinuous" vertical="center"/>
    </xf>
    <xf numFmtId="0" fontId="71" fillId="0" borderId="18" xfId="0" applyFont="1" applyBorder="1" applyAlignment="1">
      <alignment horizontal="centerContinuous" vertical="center"/>
    </xf>
    <xf numFmtId="0" fontId="72" fillId="0" borderId="0" xfId="0" applyFont="1" applyBorder="1" applyAlignment="1">
      <alignment vertical="center"/>
    </xf>
    <xf numFmtId="0" fontId="73" fillId="0" borderId="19" xfId="0" applyFont="1" applyBorder="1" applyAlignment="1">
      <alignment horizontal="centerContinuous" vertical="center"/>
    </xf>
    <xf numFmtId="0" fontId="73" fillId="0" borderId="20" xfId="0" applyFont="1" applyBorder="1" applyAlignment="1">
      <alignment horizontal="centerContinuous" vertical="center"/>
    </xf>
    <xf numFmtId="0" fontId="73" fillId="0" borderId="21" xfId="0" applyFont="1" applyBorder="1" applyAlignment="1">
      <alignment horizontal="centerContinuous" vertical="center"/>
    </xf>
    <xf numFmtId="0" fontId="73" fillId="0" borderId="22" xfId="0" applyFont="1" applyBorder="1" applyAlignment="1">
      <alignment horizontal="centerContinuous" vertical="center"/>
    </xf>
    <xf numFmtId="0" fontId="73" fillId="0" borderId="23" xfId="0" applyFont="1" applyBorder="1" applyAlignment="1">
      <alignment horizontal="centerContinuous" vertical="center"/>
    </xf>
    <xf numFmtId="0" fontId="73" fillId="0" borderId="24" xfId="0" applyFont="1" applyBorder="1" applyAlignment="1">
      <alignment horizontal="centerContinuous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25" xfId="0" applyFont="1" applyBorder="1" applyAlignment="1">
      <alignment horizontal="centerContinuous" vertical="center"/>
    </xf>
    <xf numFmtId="0" fontId="73" fillId="0" borderId="26" xfId="0" applyFont="1" applyBorder="1" applyAlignment="1">
      <alignment horizontal="centerContinuous" vertical="center"/>
    </xf>
    <xf numFmtId="0" fontId="63" fillId="0" borderId="10" xfId="0" applyFont="1" applyFill="1" applyBorder="1" applyAlignment="1">
      <alignment horizontal="centerContinuous" vertical="center"/>
    </xf>
    <xf numFmtId="0" fontId="63" fillId="0" borderId="11" xfId="0" applyFont="1" applyFill="1" applyBorder="1" applyAlignment="1">
      <alignment horizontal="centerContinuous" vertical="center"/>
    </xf>
    <xf numFmtId="0" fontId="72" fillId="0" borderId="0" xfId="0" applyFont="1" applyFill="1" applyBorder="1" applyAlignment="1">
      <alignment vertical="center"/>
    </xf>
    <xf numFmtId="0" fontId="73" fillId="0" borderId="19" xfId="0" applyFont="1" applyFill="1" applyBorder="1" applyAlignment="1">
      <alignment horizontal="centerContinuous" vertical="center"/>
    </xf>
    <xf numFmtId="0" fontId="73" fillId="0" borderId="20" xfId="0" applyFont="1" applyFill="1" applyBorder="1" applyAlignment="1">
      <alignment horizontal="centerContinuous" vertical="center"/>
    </xf>
    <xf numFmtId="0" fontId="73" fillId="0" borderId="21" xfId="0" applyFont="1" applyFill="1" applyBorder="1" applyAlignment="1">
      <alignment horizontal="centerContinuous" vertical="center"/>
    </xf>
    <xf numFmtId="0" fontId="73" fillId="0" borderId="22" xfId="0" applyFont="1" applyFill="1" applyBorder="1" applyAlignment="1">
      <alignment horizontal="centerContinuous" vertical="center"/>
    </xf>
    <xf numFmtId="0" fontId="73" fillId="0" borderId="23" xfId="0" applyFont="1" applyFill="1" applyBorder="1" applyAlignment="1">
      <alignment horizontal="centerContinuous" vertical="center"/>
    </xf>
    <xf numFmtId="0" fontId="73" fillId="0" borderId="24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Continuous" vertical="center"/>
    </xf>
    <xf numFmtId="0" fontId="63" fillId="0" borderId="27" xfId="0" applyFont="1" applyFill="1" applyBorder="1" applyAlignment="1">
      <alignment horizontal="center" vertical="center"/>
    </xf>
    <xf numFmtId="38" fontId="63" fillId="0" borderId="27" xfId="49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Continuous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vertical="center"/>
    </xf>
    <xf numFmtId="0" fontId="71" fillId="0" borderId="30" xfId="0" applyFont="1" applyFill="1" applyBorder="1" applyAlignment="1">
      <alignment vertical="center"/>
    </xf>
    <xf numFmtId="0" fontId="71" fillId="0" borderId="31" xfId="0" applyFont="1" applyFill="1" applyBorder="1" applyAlignment="1">
      <alignment vertical="center"/>
    </xf>
    <xf numFmtId="38" fontId="66" fillId="0" borderId="28" xfId="49" applyFont="1" applyFill="1" applyBorder="1" applyAlignment="1">
      <alignment vertical="center"/>
    </xf>
    <xf numFmtId="0" fontId="66" fillId="0" borderId="28" xfId="0" applyFont="1" applyFill="1" applyBorder="1" applyAlignment="1" applyProtection="1">
      <alignment horizontal="center" vertical="center"/>
      <protection locked="0"/>
    </xf>
    <xf numFmtId="38" fontId="66" fillId="0" borderId="28" xfId="0" applyNumberFormat="1" applyFont="1" applyFill="1" applyBorder="1" applyAlignment="1">
      <alignment vertical="center"/>
    </xf>
    <xf numFmtId="38" fontId="75" fillId="0" borderId="32" xfId="0" applyNumberFormat="1" applyFont="1" applyFill="1" applyBorder="1" applyAlignment="1">
      <alignment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vertical="center"/>
    </xf>
    <xf numFmtId="0" fontId="71" fillId="0" borderId="34" xfId="0" applyFont="1" applyFill="1" applyBorder="1" applyAlignment="1">
      <alignment vertical="center"/>
    </xf>
    <xf numFmtId="0" fontId="71" fillId="0" borderId="26" xfId="0" applyFont="1" applyFill="1" applyBorder="1" applyAlignment="1">
      <alignment vertical="center"/>
    </xf>
    <xf numFmtId="38" fontId="66" fillId="0" borderId="33" xfId="49" applyFont="1" applyFill="1" applyBorder="1" applyAlignment="1">
      <alignment vertical="center"/>
    </xf>
    <xf numFmtId="0" fontId="66" fillId="0" borderId="33" xfId="0" applyFont="1" applyFill="1" applyBorder="1" applyAlignment="1" applyProtection="1">
      <alignment horizontal="center" vertical="center"/>
      <protection locked="0"/>
    </xf>
    <xf numFmtId="38" fontId="66" fillId="0" borderId="33" xfId="0" applyNumberFormat="1" applyFont="1" applyFill="1" applyBorder="1" applyAlignment="1">
      <alignment vertical="center"/>
    </xf>
    <xf numFmtId="38" fontId="75" fillId="0" borderId="35" xfId="0" applyNumberFormat="1" applyFont="1" applyFill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vertical="center"/>
    </xf>
    <xf numFmtId="0" fontId="71" fillId="0" borderId="38" xfId="0" applyFont="1" applyFill="1" applyBorder="1" applyAlignment="1">
      <alignment vertical="center"/>
    </xf>
    <xf numFmtId="0" fontId="71" fillId="0" borderId="39" xfId="0" applyFont="1" applyFill="1" applyBorder="1" applyAlignment="1">
      <alignment vertical="center"/>
    </xf>
    <xf numFmtId="38" fontId="66" fillId="0" borderId="36" xfId="49" applyFont="1" applyFill="1" applyBorder="1" applyAlignment="1">
      <alignment vertical="center"/>
    </xf>
    <xf numFmtId="0" fontId="66" fillId="0" borderId="36" xfId="0" applyFont="1" applyFill="1" applyBorder="1" applyAlignment="1" applyProtection="1">
      <alignment horizontal="center" vertical="center"/>
      <protection locked="0"/>
    </xf>
    <xf numFmtId="38" fontId="66" fillId="0" borderId="36" xfId="0" applyNumberFormat="1" applyFont="1" applyFill="1" applyBorder="1" applyAlignment="1">
      <alignment vertical="center"/>
    </xf>
    <xf numFmtId="38" fontId="75" fillId="0" borderId="40" xfId="0" applyNumberFormat="1" applyFont="1" applyFill="1" applyBorder="1" applyAlignment="1">
      <alignment vertical="center"/>
    </xf>
    <xf numFmtId="38" fontId="75" fillId="0" borderId="28" xfId="0" applyNumberFormat="1" applyFont="1" applyFill="1" applyBorder="1" applyAlignment="1">
      <alignment vertical="center"/>
    </xf>
    <xf numFmtId="38" fontId="75" fillId="0" borderId="33" xfId="0" applyNumberFormat="1" applyFont="1" applyFill="1" applyBorder="1" applyAlignment="1">
      <alignment vertical="center"/>
    </xf>
    <xf numFmtId="38" fontId="75" fillId="0" borderId="36" xfId="0" applyNumberFormat="1" applyFont="1" applyFill="1" applyBorder="1" applyAlignment="1">
      <alignment vertical="center"/>
    </xf>
    <xf numFmtId="0" fontId="71" fillId="0" borderId="41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vertical="center"/>
    </xf>
    <xf numFmtId="0" fontId="71" fillId="0" borderId="42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38" fontId="66" fillId="0" borderId="41" xfId="49" applyFont="1" applyFill="1" applyBorder="1" applyAlignment="1">
      <alignment vertical="center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38" fontId="66" fillId="0" borderId="41" xfId="0" applyNumberFormat="1" applyFont="1" applyFill="1" applyBorder="1" applyAlignment="1">
      <alignment vertical="center"/>
    </xf>
    <xf numFmtId="38" fontId="75" fillId="0" borderId="41" xfId="0" applyNumberFormat="1" applyFont="1" applyFill="1" applyBorder="1" applyAlignment="1">
      <alignment vertical="center"/>
    </xf>
    <xf numFmtId="38" fontId="66" fillId="0" borderId="33" xfId="49" applyFont="1" applyFill="1" applyBorder="1" applyAlignment="1" applyProtection="1">
      <alignment vertical="center"/>
      <protection locked="0"/>
    </xf>
    <xf numFmtId="0" fontId="71" fillId="0" borderId="38" xfId="0" applyFont="1" applyFill="1" applyBorder="1" applyAlignment="1" applyProtection="1">
      <alignment vertical="center"/>
      <protection locked="0"/>
    </xf>
    <xf numFmtId="38" fontId="66" fillId="0" borderId="29" xfId="0" applyNumberFormat="1" applyFont="1" applyFill="1" applyBorder="1" applyAlignment="1">
      <alignment vertical="center"/>
    </xf>
    <xf numFmtId="38" fontId="66" fillId="0" borderId="37" xfId="0" applyNumberFormat="1" applyFont="1" applyFill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38" fontId="76" fillId="0" borderId="33" xfId="0" applyNumberFormat="1" applyFont="1" applyFill="1" applyBorder="1" applyAlignment="1">
      <alignment vertical="center"/>
    </xf>
    <xf numFmtId="0" fontId="71" fillId="0" borderId="23" xfId="0" applyFont="1" applyBorder="1" applyAlignment="1">
      <alignment horizontal="centerContinuous" vertical="center"/>
    </xf>
    <xf numFmtId="0" fontId="71" fillId="0" borderId="24" xfId="0" applyFont="1" applyBorder="1" applyAlignment="1">
      <alignment horizontal="centerContinuous" vertical="center"/>
    </xf>
    <xf numFmtId="0" fontId="71" fillId="0" borderId="43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vertical="center"/>
    </xf>
    <xf numFmtId="0" fontId="71" fillId="0" borderId="44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/>
    </xf>
    <xf numFmtId="38" fontId="66" fillId="0" borderId="43" xfId="49" applyFont="1" applyFill="1" applyBorder="1" applyAlignment="1">
      <alignment vertical="center"/>
    </xf>
    <xf numFmtId="0" fontId="66" fillId="0" borderId="43" xfId="0" applyFont="1" applyFill="1" applyBorder="1" applyAlignment="1" applyProtection="1">
      <alignment horizontal="center" vertical="center"/>
      <protection locked="0"/>
    </xf>
    <xf numFmtId="38" fontId="66" fillId="0" borderId="43" xfId="0" applyNumberFormat="1" applyFont="1" applyFill="1" applyBorder="1" applyAlignment="1">
      <alignment vertical="center"/>
    </xf>
    <xf numFmtId="38" fontId="75" fillId="0" borderId="43" xfId="0" applyNumberFormat="1" applyFont="1" applyFill="1" applyBorder="1" applyAlignment="1">
      <alignment vertical="center"/>
    </xf>
    <xf numFmtId="38" fontId="60" fillId="0" borderId="19" xfId="49" applyFont="1" applyBorder="1" applyAlignment="1">
      <alignment horizontal="center" vertical="center"/>
    </xf>
    <xf numFmtId="38" fontId="77" fillId="0" borderId="45" xfId="0" applyNumberFormat="1" applyFont="1" applyBorder="1" applyAlignment="1">
      <alignment vertical="center"/>
    </xf>
    <xf numFmtId="38" fontId="77" fillId="0" borderId="20" xfId="0" applyNumberFormat="1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35" xfId="0" applyFont="1" applyBorder="1" applyAlignment="1">
      <alignment vertical="center"/>
    </xf>
    <xf numFmtId="0" fontId="71" fillId="0" borderId="47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vertical="center"/>
    </xf>
    <xf numFmtId="0" fontId="71" fillId="0" borderId="49" xfId="0" applyFont="1" applyFill="1" applyBorder="1" applyAlignment="1">
      <alignment vertical="center"/>
    </xf>
    <xf numFmtId="0" fontId="71" fillId="0" borderId="50" xfId="0" applyFont="1" applyFill="1" applyBorder="1" applyAlignment="1">
      <alignment vertical="center"/>
    </xf>
    <xf numFmtId="38" fontId="66" fillId="0" borderId="47" xfId="49" applyFont="1" applyFill="1" applyBorder="1" applyAlignment="1">
      <alignment vertical="center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38" fontId="66" fillId="0" borderId="47" xfId="0" applyNumberFormat="1" applyFont="1" applyFill="1" applyBorder="1" applyAlignment="1">
      <alignment vertical="center"/>
    </xf>
    <xf numFmtId="38" fontId="75" fillId="0" borderId="47" xfId="0" applyNumberFormat="1" applyFont="1" applyFill="1" applyBorder="1" applyAlignment="1">
      <alignment vertical="center"/>
    </xf>
    <xf numFmtId="38" fontId="75" fillId="0" borderId="51" xfId="0" applyNumberFormat="1" applyFont="1" applyFill="1" applyBorder="1" applyAlignment="1">
      <alignment vertical="center"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38" fontId="66" fillId="0" borderId="35" xfId="49" applyFont="1" applyFill="1" applyBorder="1" applyAlignment="1">
      <alignment vertical="center"/>
    </xf>
    <xf numFmtId="0" fontId="66" fillId="0" borderId="35" xfId="0" applyFont="1" applyFill="1" applyBorder="1" applyAlignment="1" applyProtection="1">
      <alignment horizontal="center" vertical="center"/>
      <protection locked="0"/>
    </xf>
    <xf numFmtId="38" fontId="66" fillId="0" borderId="35" xfId="0" applyNumberFormat="1" applyFont="1" applyFill="1" applyBorder="1" applyAlignment="1">
      <alignment vertical="center"/>
    </xf>
    <xf numFmtId="0" fontId="71" fillId="0" borderId="14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8" fillId="0" borderId="25" xfId="0" applyFont="1" applyFill="1" applyBorder="1" applyAlignment="1" applyProtection="1">
      <alignment horizontal="left" vertical="center"/>
      <protection locked="0"/>
    </xf>
    <xf numFmtId="0" fontId="78" fillId="0" borderId="34" xfId="0" applyFont="1" applyFill="1" applyBorder="1" applyAlignment="1" applyProtection="1">
      <alignment horizontal="left" vertical="center"/>
      <protection locked="0"/>
    </xf>
    <xf numFmtId="0" fontId="78" fillId="0" borderId="26" xfId="0" applyFont="1" applyFill="1" applyBorder="1" applyAlignment="1" applyProtection="1">
      <alignment horizontal="left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9" fillId="0" borderId="19" xfId="0" applyFont="1" applyFill="1" applyBorder="1" applyAlignment="1" applyProtection="1">
      <alignment horizontal="left" vertical="center"/>
      <protection locked="0"/>
    </xf>
    <xf numFmtId="0" fontId="79" fillId="0" borderId="52" xfId="0" applyFont="1" applyFill="1" applyBorder="1" applyAlignment="1" applyProtection="1">
      <alignment horizontal="left" vertical="center"/>
      <protection locked="0"/>
    </xf>
    <xf numFmtId="0" fontId="79" fillId="0" borderId="20" xfId="0" applyFont="1" applyFill="1" applyBorder="1" applyAlignment="1" applyProtection="1">
      <alignment horizontal="left" vertical="center"/>
      <protection locked="0"/>
    </xf>
    <xf numFmtId="0" fontId="63" fillId="0" borderId="10" xfId="0" applyFont="1" applyFill="1" applyBorder="1" applyAlignment="1" applyProtection="1">
      <alignment horizontal="left" vertical="center"/>
      <protection locked="0"/>
    </xf>
    <xf numFmtId="0" fontId="63" fillId="0" borderId="12" xfId="0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left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79" fillId="0" borderId="19" xfId="0" applyFont="1" applyFill="1" applyBorder="1" applyAlignment="1" applyProtection="1">
      <alignment horizontal="center" vertical="center"/>
      <protection locked="0"/>
    </xf>
    <xf numFmtId="0" fontId="79" fillId="0" borderId="52" xfId="0" applyFont="1" applyFill="1" applyBorder="1" applyAlignment="1" applyProtection="1">
      <alignment horizontal="center" vertical="center"/>
      <protection locked="0"/>
    </xf>
    <xf numFmtId="0" fontId="79" fillId="0" borderId="20" xfId="0" applyFont="1" applyFill="1" applyBorder="1" applyAlignment="1" applyProtection="1">
      <alignment horizontal="center" vertical="center"/>
      <protection locked="0"/>
    </xf>
    <xf numFmtId="0" fontId="78" fillId="0" borderId="21" xfId="0" applyFont="1" applyFill="1" applyBorder="1" applyAlignment="1" applyProtection="1">
      <alignment horizontal="center" vertical="center"/>
      <protection locked="0"/>
    </xf>
    <xf numFmtId="0" fontId="78" fillId="0" borderId="44" xfId="0" applyFont="1" applyFill="1" applyBorder="1" applyAlignment="1" applyProtection="1">
      <alignment horizontal="center" vertical="center"/>
      <protection locked="0"/>
    </xf>
    <xf numFmtId="0" fontId="78" fillId="0" borderId="22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71" fillId="0" borderId="52" xfId="0" applyFont="1" applyFill="1" applyBorder="1" applyAlignment="1" applyProtection="1">
      <alignment horizontal="center" vertical="center"/>
      <protection locked="0"/>
    </xf>
    <xf numFmtId="0" fontId="71" fillId="0" borderId="20" xfId="0" applyFont="1" applyFill="1" applyBorder="1" applyAlignment="1" applyProtection="1">
      <alignment horizontal="center" vertical="center"/>
      <protection locked="0"/>
    </xf>
    <xf numFmtId="0" fontId="80" fillId="0" borderId="21" xfId="0" applyFont="1" applyFill="1" applyBorder="1" applyAlignment="1" applyProtection="1">
      <alignment horizontal="center" vertical="center"/>
      <protection locked="0"/>
    </xf>
    <xf numFmtId="0" fontId="80" fillId="0" borderId="44" xfId="0" applyFont="1" applyFill="1" applyBorder="1" applyAlignment="1" applyProtection="1">
      <alignment horizontal="center" vertical="center"/>
      <protection locked="0"/>
    </xf>
    <xf numFmtId="0" fontId="80" fillId="0" borderId="22" xfId="0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>
      <alignment horizontal="left" vertical="center"/>
    </xf>
    <xf numFmtId="0" fontId="63" fillId="0" borderId="15" xfId="0" applyNumberFormat="1" applyFont="1" applyBorder="1" applyAlignment="1">
      <alignment horizontal="left" vertical="center"/>
    </xf>
    <xf numFmtId="0" fontId="81" fillId="0" borderId="0" xfId="0" applyNumberFormat="1" applyFont="1" applyBorder="1" applyAlignment="1">
      <alignment horizontal="left" vertical="top"/>
    </xf>
    <xf numFmtId="0" fontId="81" fillId="0" borderId="15" xfId="0" applyNumberFormat="1" applyFont="1" applyBorder="1" applyAlignment="1">
      <alignment horizontal="left" vertical="top"/>
    </xf>
    <xf numFmtId="0" fontId="80" fillId="0" borderId="19" xfId="0" applyFont="1" applyFill="1" applyBorder="1" applyAlignment="1" applyProtection="1">
      <alignment horizontal="center" vertical="center"/>
      <protection locked="0"/>
    </xf>
    <xf numFmtId="0" fontId="80" fillId="0" borderId="52" xfId="0" applyFont="1" applyFill="1" applyBorder="1" applyAlignment="1" applyProtection="1">
      <alignment horizontal="center" vertical="center"/>
      <protection locked="0"/>
    </xf>
    <xf numFmtId="0" fontId="80" fillId="0" borderId="20" xfId="0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44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38" fontId="77" fillId="0" borderId="46" xfId="0" applyNumberFormat="1" applyFont="1" applyBorder="1" applyAlignment="1">
      <alignment horizontal="right" vertical="center"/>
    </xf>
    <xf numFmtId="38" fontId="77" fillId="0" borderId="53" xfId="0" applyNumberFormat="1" applyFont="1" applyBorder="1" applyAlignment="1">
      <alignment horizontal="right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8" fillId="0" borderId="21" xfId="0" applyFont="1" applyFill="1" applyBorder="1" applyAlignment="1" applyProtection="1">
      <alignment horizontal="left" vertical="center"/>
      <protection locked="0"/>
    </xf>
    <xf numFmtId="0" fontId="78" fillId="0" borderId="44" xfId="0" applyFont="1" applyFill="1" applyBorder="1" applyAlignment="1" applyProtection="1">
      <alignment horizontal="left" vertical="center"/>
      <protection locked="0"/>
    </xf>
    <xf numFmtId="0" fontId="78" fillId="0" borderId="22" xfId="0" applyFont="1" applyFill="1" applyBorder="1" applyAlignment="1" applyProtection="1">
      <alignment horizontal="left" vertical="center"/>
      <protection locked="0"/>
    </xf>
    <xf numFmtId="0" fontId="78" fillId="0" borderId="19" xfId="0" applyFont="1" applyFill="1" applyBorder="1" applyAlignment="1" applyProtection="1">
      <alignment horizontal="center" vertical="center"/>
      <protection locked="0"/>
    </xf>
    <xf numFmtId="0" fontId="78" fillId="0" borderId="52" xfId="0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79" fillId="0" borderId="21" xfId="0" applyFont="1" applyFill="1" applyBorder="1" applyAlignment="1" applyProtection="1">
      <alignment horizontal="left" vertical="center"/>
      <protection locked="0"/>
    </xf>
    <xf numFmtId="0" fontId="79" fillId="0" borderId="44" xfId="0" applyFont="1" applyFill="1" applyBorder="1" applyAlignment="1" applyProtection="1">
      <alignment horizontal="left" vertical="center"/>
      <protection locked="0"/>
    </xf>
    <xf numFmtId="0" fontId="79" fillId="0" borderId="22" xfId="0" applyFont="1" applyFill="1" applyBorder="1" applyAlignment="1" applyProtection="1">
      <alignment horizontal="left" vertical="center"/>
      <protection locked="0"/>
    </xf>
    <xf numFmtId="0" fontId="71" fillId="0" borderId="15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Continuous" vertical="center"/>
    </xf>
    <xf numFmtId="0" fontId="65" fillId="0" borderId="0" xfId="0" applyFont="1" applyBorder="1" applyAlignment="1">
      <alignment horizontal="centerContinuous" vertical="center"/>
    </xf>
    <xf numFmtId="0" fontId="71" fillId="0" borderId="5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56</xdr:row>
      <xdr:rowOff>57150</xdr:rowOff>
    </xdr:from>
    <xdr:to>
      <xdr:col>12</xdr:col>
      <xdr:colOff>9525</xdr:colOff>
      <xdr:row>58</xdr:row>
      <xdr:rowOff>257175</xdr:rowOff>
    </xdr:to>
    <xdr:pic>
      <xdr:nvPicPr>
        <xdr:cNvPr id="1" name="Picture 1" descr="kankyosok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6068675"/>
          <a:ext cx="2981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8" width="9.57421875" style="8" customWidth="1"/>
    <col min="9" max="9" width="10.57421875" style="8" customWidth="1"/>
    <col min="10" max="12" width="13.421875" style="8" customWidth="1"/>
    <col min="13" max="16384" width="9.00390625" style="8" customWidth="1"/>
  </cols>
  <sheetData>
    <row r="1" ht="6" customHeight="1" thickBot="1"/>
    <row r="2" spans="1:12" s="1" customFormat="1" ht="27" customHeight="1" thickBot="1">
      <c r="A2" s="173" t="s">
        <v>131</v>
      </c>
      <c r="B2" s="173"/>
      <c r="C2" s="173"/>
      <c r="D2" s="173"/>
      <c r="E2" s="173"/>
      <c r="F2" s="173"/>
      <c r="G2" s="174"/>
      <c r="H2" s="156" t="s">
        <v>0</v>
      </c>
      <c r="I2" s="158"/>
      <c r="J2" s="147" t="s">
        <v>137</v>
      </c>
      <c r="K2" s="148"/>
      <c r="L2" s="149"/>
    </row>
    <row r="3" spans="1:12" s="2" customFormat="1" ht="27" customHeight="1" thickBot="1">
      <c r="A3" s="171" t="s">
        <v>1</v>
      </c>
      <c r="B3" s="171"/>
      <c r="C3" s="171"/>
      <c r="D3" s="171"/>
      <c r="E3" s="171"/>
      <c r="F3" s="171"/>
      <c r="G3" s="172"/>
      <c r="H3" s="49" t="s">
        <v>2</v>
      </c>
      <c r="I3" s="50"/>
      <c r="J3" s="147" t="s">
        <v>137</v>
      </c>
      <c r="K3" s="148"/>
      <c r="L3" s="149"/>
    </row>
    <row r="4" spans="1:12" s="3" customFormat="1" ht="22.5" customHeight="1" thickBot="1">
      <c r="A4" s="136" t="s">
        <v>132</v>
      </c>
      <c r="B4" s="38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4" customFormat="1" ht="27" customHeight="1">
      <c r="A5" s="39" t="s">
        <v>3</v>
      </c>
      <c r="B5" s="40"/>
      <c r="C5" s="159"/>
      <c r="D5" s="160"/>
      <c r="E5" s="160"/>
      <c r="F5" s="160"/>
      <c r="G5" s="161"/>
      <c r="H5" s="52" t="s">
        <v>3</v>
      </c>
      <c r="I5" s="53"/>
      <c r="J5" s="165"/>
      <c r="K5" s="166"/>
      <c r="L5" s="167"/>
    </row>
    <row r="6" spans="1:12" s="4" customFormat="1" ht="39" customHeight="1" thickBot="1">
      <c r="A6" s="41" t="s">
        <v>4</v>
      </c>
      <c r="B6" s="42"/>
      <c r="C6" s="162"/>
      <c r="D6" s="163"/>
      <c r="E6" s="163"/>
      <c r="F6" s="163"/>
      <c r="G6" s="164"/>
      <c r="H6" s="54" t="s">
        <v>5</v>
      </c>
      <c r="I6" s="55"/>
      <c r="J6" s="168"/>
      <c r="K6" s="169"/>
      <c r="L6" s="170"/>
    </row>
    <row r="7" spans="1:12" s="4" customFormat="1" ht="22.5" customHeight="1">
      <c r="A7" s="39" t="s">
        <v>3</v>
      </c>
      <c r="B7" s="40"/>
      <c r="C7" s="150"/>
      <c r="D7" s="151"/>
      <c r="E7" s="151"/>
      <c r="F7" s="151"/>
      <c r="G7" s="151"/>
      <c r="H7" s="151"/>
      <c r="I7" s="151"/>
      <c r="J7" s="151"/>
      <c r="K7" s="151"/>
      <c r="L7" s="152"/>
    </row>
    <row r="8" spans="1:12" s="4" customFormat="1" ht="39" customHeight="1" thickBot="1">
      <c r="A8" s="41" t="s">
        <v>6</v>
      </c>
      <c r="B8" s="42"/>
      <c r="C8" s="191" t="s">
        <v>133</v>
      </c>
      <c r="D8" s="192"/>
      <c r="E8" s="192"/>
      <c r="F8" s="192"/>
      <c r="G8" s="192"/>
      <c r="H8" s="192"/>
      <c r="I8" s="192"/>
      <c r="J8" s="192"/>
      <c r="K8" s="192"/>
      <c r="L8" s="193"/>
    </row>
    <row r="9" spans="1:12" s="4" customFormat="1" ht="27" customHeight="1">
      <c r="A9" s="39" t="s">
        <v>7</v>
      </c>
      <c r="B9" s="40"/>
      <c r="C9" s="194"/>
      <c r="D9" s="195"/>
      <c r="E9" s="195"/>
      <c r="F9" s="195"/>
      <c r="G9" s="196"/>
      <c r="H9" s="52" t="s">
        <v>8</v>
      </c>
      <c r="I9" s="53"/>
      <c r="J9" s="175"/>
      <c r="K9" s="176"/>
      <c r="L9" s="177"/>
    </row>
    <row r="10" spans="1:12" s="4" customFormat="1" ht="27" customHeight="1" thickBot="1">
      <c r="A10" s="43" t="s">
        <v>9</v>
      </c>
      <c r="B10" s="44"/>
      <c r="C10" s="162"/>
      <c r="D10" s="163"/>
      <c r="E10" s="163"/>
      <c r="F10" s="163"/>
      <c r="G10" s="164"/>
      <c r="H10" s="56" t="s">
        <v>10</v>
      </c>
      <c r="I10" s="57"/>
      <c r="J10" s="178"/>
      <c r="K10" s="179"/>
      <c r="L10" s="180"/>
    </row>
    <row r="11" spans="1:16" s="3" customFormat="1" ht="6" customHeight="1" thickBot="1">
      <c r="A11" s="45"/>
      <c r="B11" s="46"/>
      <c r="C11" s="58"/>
      <c r="D11" s="58"/>
      <c r="E11" s="58"/>
      <c r="F11" s="58"/>
      <c r="G11" s="58"/>
      <c r="H11" s="58"/>
      <c r="I11" s="58"/>
      <c r="J11" s="59"/>
      <c r="K11" s="59"/>
      <c r="L11" s="59"/>
      <c r="O11" s="4"/>
      <c r="P11" s="4"/>
    </row>
    <row r="12" spans="1:12" s="4" customFormat="1" ht="21" customHeight="1">
      <c r="A12" s="39" t="s">
        <v>3</v>
      </c>
      <c r="B12" s="40"/>
      <c r="C12" s="159"/>
      <c r="D12" s="160"/>
      <c r="E12" s="160"/>
      <c r="F12" s="160"/>
      <c r="G12" s="161"/>
      <c r="H12" s="52" t="s">
        <v>3</v>
      </c>
      <c r="I12" s="53"/>
      <c r="J12" s="165"/>
      <c r="K12" s="166"/>
      <c r="L12" s="167"/>
    </row>
    <row r="13" spans="1:12" s="4" customFormat="1" ht="39" customHeight="1" thickBot="1">
      <c r="A13" s="41" t="s">
        <v>11</v>
      </c>
      <c r="B13" s="42"/>
      <c r="C13" s="162"/>
      <c r="D13" s="163"/>
      <c r="E13" s="163"/>
      <c r="F13" s="163"/>
      <c r="G13" s="164"/>
      <c r="H13" s="54" t="s">
        <v>5</v>
      </c>
      <c r="I13" s="55"/>
      <c r="J13" s="168"/>
      <c r="K13" s="169"/>
      <c r="L13" s="170"/>
    </row>
    <row r="14" spans="1:12" s="4" customFormat="1" ht="21" customHeight="1">
      <c r="A14" s="39" t="s">
        <v>3</v>
      </c>
      <c r="B14" s="40"/>
      <c r="C14" s="150"/>
      <c r="D14" s="151"/>
      <c r="E14" s="151"/>
      <c r="F14" s="151"/>
      <c r="G14" s="151"/>
      <c r="H14" s="151"/>
      <c r="I14" s="151"/>
      <c r="J14" s="151"/>
      <c r="K14" s="151"/>
      <c r="L14" s="152"/>
    </row>
    <row r="15" spans="1:12" s="4" customFormat="1" ht="34.5" customHeight="1">
      <c r="A15" s="47" t="s">
        <v>61</v>
      </c>
      <c r="B15" s="48"/>
      <c r="C15" s="144" t="s">
        <v>133</v>
      </c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4" customFormat="1" ht="34.5" customHeight="1" thickBot="1">
      <c r="A16" s="41" t="s">
        <v>60</v>
      </c>
      <c r="B16" s="42"/>
      <c r="C16" s="197" t="s">
        <v>129</v>
      </c>
      <c r="D16" s="198"/>
      <c r="E16" s="198"/>
      <c r="F16" s="198"/>
      <c r="G16" s="198"/>
      <c r="H16" s="198"/>
      <c r="I16" s="198"/>
      <c r="J16" s="198"/>
      <c r="K16" s="198"/>
      <c r="L16" s="199"/>
    </row>
    <row r="17" spans="1:12" s="4" customFormat="1" ht="24.75" customHeight="1" thickBot="1">
      <c r="A17" s="11" t="s">
        <v>12</v>
      </c>
      <c r="B17" s="12"/>
      <c r="C17" s="147"/>
      <c r="D17" s="148"/>
      <c r="E17" s="148"/>
      <c r="F17" s="148"/>
      <c r="G17" s="149"/>
      <c r="H17" s="49" t="s">
        <v>13</v>
      </c>
      <c r="I17" s="50"/>
      <c r="J17" s="153" t="s">
        <v>130</v>
      </c>
      <c r="K17" s="154"/>
      <c r="L17" s="155"/>
    </row>
    <row r="18" spans="1:12" s="7" customFormat="1" ht="6" customHeight="1" thickBot="1">
      <c r="A18" s="5"/>
      <c r="B18" s="6"/>
      <c r="C18" s="60"/>
      <c r="D18" s="60"/>
      <c r="E18" s="60"/>
      <c r="F18" s="60"/>
      <c r="G18" s="60"/>
      <c r="H18" s="61"/>
      <c r="I18" s="61"/>
      <c r="J18" s="60"/>
      <c r="K18" s="60"/>
      <c r="L18" s="60"/>
    </row>
    <row r="19" spans="1:12" s="7" customFormat="1" ht="21" customHeight="1" thickBot="1">
      <c r="A19" s="27" t="s">
        <v>14</v>
      </c>
      <c r="B19" s="28"/>
      <c r="C19" s="62" t="s">
        <v>15</v>
      </c>
      <c r="D19" s="156" t="s">
        <v>16</v>
      </c>
      <c r="E19" s="157"/>
      <c r="F19" s="157"/>
      <c r="G19" s="157"/>
      <c r="H19" s="158"/>
      <c r="I19" s="63" t="s">
        <v>17</v>
      </c>
      <c r="J19" s="64" t="s">
        <v>18</v>
      </c>
      <c r="K19" s="64" t="s">
        <v>19</v>
      </c>
      <c r="L19" s="65" t="s">
        <v>20</v>
      </c>
    </row>
    <row r="20" spans="1:12" ht="21" customHeight="1">
      <c r="A20" s="29"/>
      <c r="B20" s="30"/>
      <c r="C20" s="66">
        <v>30301</v>
      </c>
      <c r="D20" s="67" t="s">
        <v>21</v>
      </c>
      <c r="E20" s="68"/>
      <c r="F20" s="68"/>
      <c r="G20" s="68"/>
      <c r="H20" s="69"/>
      <c r="I20" s="70">
        <v>3899.9999999999995</v>
      </c>
      <c r="J20" s="71"/>
      <c r="K20" s="72">
        <f>IF(J20=0,"",J20*I20)</f>
      </c>
      <c r="L20" s="73">
        <f>IF((ROUNDUP(SUM(J20:J23)/20+SUM(J24:J27)/40,0)*1300)=0,"",(ROUNDUP(SUM(J20:J23)/20+SUM(J24:J27)/40,0)*1300))</f>
      </c>
    </row>
    <row r="21" spans="1:12" ht="21" customHeight="1">
      <c r="A21" s="31" t="s">
        <v>114</v>
      </c>
      <c r="B21" s="32"/>
      <c r="C21" s="74">
        <v>30302</v>
      </c>
      <c r="D21" s="75" t="s">
        <v>22</v>
      </c>
      <c r="E21" s="76"/>
      <c r="F21" s="76"/>
      <c r="G21" s="76"/>
      <c r="H21" s="77"/>
      <c r="I21" s="78">
        <v>3899.9999999999995</v>
      </c>
      <c r="J21" s="79"/>
      <c r="K21" s="80">
        <f aca="true" t="shared" si="0" ref="K21:K52">IF(J21=0,"",J21*I21)</f>
      </c>
      <c r="L21" s="81"/>
    </row>
    <row r="22" spans="1:12" ht="21" customHeight="1">
      <c r="A22" s="31" t="s">
        <v>115</v>
      </c>
      <c r="B22" s="32"/>
      <c r="C22" s="74">
        <v>30303</v>
      </c>
      <c r="D22" s="75" t="s">
        <v>23</v>
      </c>
      <c r="E22" s="76"/>
      <c r="F22" s="76"/>
      <c r="G22" s="76"/>
      <c r="H22" s="77"/>
      <c r="I22" s="78">
        <v>4200</v>
      </c>
      <c r="J22" s="79"/>
      <c r="K22" s="80">
        <f t="shared" si="0"/>
      </c>
      <c r="L22" s="81"/>
    </row>
    <row r="23" spans="1:12" ht="21" customHeight="1">
      <c r="A23" s="134"/>
      <c r="B23" s="135"/>
      <c r="C23" s="74">
        <v>30304</v>
      </c>
      <c r="D23" s="75" t="s">
        <v>24</v>
      </c>
      <c r="E23" s="76"/>
      <c r="F23" s="76"/>
      <c r="G23" s="76"/>
      <c r="H23" s="77"/>
      <c r="I23" s="78">
        <v>4200</v>
      </c>
      <c r="J23" s="79"/>
      <c r="K23" s="80">
        <f t="shared" si="0"/>
      </c>
      <c r="L23" s="82"/>
    </row>
    <row r="24" spans="1:12" ht="21" customHeight="1">
      <c r="A24" s="189" t="s">
        <v>128</v>
      </c>
      <c r="B24" s="190"/>
      <c r="C24" s="74">
        <v>30305</v>
      </c>
      <c r="D24" s="75" t="s">
        <v>25</v>
      </c>
      <c r="E24" s="76"/>
      <c r="F24" s="76"/>
      <c r="G24" s="76"/>
      <c r="H24" s="77"/>
      <c r="I24" s="78">
        <v>3599.9999999999995</v>
      </c>
      <c r="J24" s="79"/>
      <c r="K24" s="80">
        <f t="shared" si="0"/>
      </c>
      <c r="L24" s="81"/>
    </row>
    <row r="25" spans="1:12" ht="21" customHeight="1">
      <c r="A25" s="189"/>
      <c r="B25" s="190"/>
      <c r="C25" s="74">
        <v>30306</v>
      </c>
      <c r="D25" s="75" t="s">
        <v>26</v>
      </c>
      <c r="E25" s="76"/>
      <c r="F25" s="76"/>
      <c r="G25" s="76"/>
      <c r="H25" s="77"/>
      <c r="I25" s="78">
        <v>3599.9999999999995</v>
      </c>
      <c r="J25" s="79"/>
      <c r="K25" s="80">
        <f t="shared" si="0"/>
      </c>
      <c r="L25" s="81"/>
    </row>
    <row r="26" spans="1:12" ht="21" customHeight="1">
      <c r="A26" s="189"/>
      <c r="B26" s="190"/>
      <c r="C26" s="74">
        <v>30307</v>
      </c>
      <c r="D26" s="75" t="s">
        <v>27</v>
      </c>
      <c r="E26" s="76"/>
      <c r="F26" s="76"/>
      <c r="G26" s="76"/>
      <c r="H26" s="77"/>
      <c r="I26" s="78">
        <v>3999.9999999999995</v>
      </c>
      <c r="J26" s="79"/>
      <c r="K26" s="80">
        <f t="shared" si="0"/>
      </c>
      <c r="L26" s="81"/>
    </row>
    <row r="27" spans="1:12" ht="21" customHeight="1">
      <c r="A27" s="201"/>
      <c r="B27" s="202"/>
      <c r="C27" s="83">
        <v>30308</v>
      </c>
      <c r="D27" s="84" t="s">
        <v>135</v>
      </c>
      <c r="E27" s="85"/>
      <c r="F27" s="85"/>
      <c r="G27" s="85"/>
      <c r="H27" s="86"/>
      <c r="I27" s="87">
        <v>3999.9999999999995</v>
      </c>
      <c r="J27" s="88"/>
      <c r="K27" s="89">
        <f t="shared" si="0"/>
      </c>
      <c r="L27" s="90"/>
    </row>
    <row r="28" spans="1:12" ht="21" customHeight="1">
      <c r="A28" s="183" t="s">
        <v>134</v>
      </c>
      <c r="B28" s="184"/>
      <c r="C28" s="200">
        <v>30501</v>
      </c>
      <c r="D28" s="203" t="s">
        <v>136</v>
      </c>
      <c r="E28" s="137"/>
      <c r="F28" s="137"/>
      <c r="G28" s="137"/>
      <c r="H28" s="138"/>
      <c r="I28" s="139">
        <v>6300</v>
      </c>
      <c r="J28" s="140"/>
      <c r="K28" s="141">
        <f>IF(J28=0,"",J28*I28)</f>
      </c>
      <c r="L28" s="81">
        <f>IF(J28=0,"",ROUNDUP(J28/10,0)*1500)</f>
      </c>
    </row>
    <row r="29" spans="1:12" ht="21" customHeight="1">
      <c r="A29" s="142"/>
      <c r="B29" s="143"/>
      <c r="C29" s="200"/>
      <c r="D29" s="84" t="s">
        <v>138</v>
      </c>
      <c r="E29" s="85"/>
      <c r="F29" s="85"/>
      <c r="G29" s="85"/>
      <c r="H29" s="86"/>
      <c r="I29" s="87">
        <v>1300</v>
      </c>
      <c r="J29" s="88"/>
      <c r="K29" s="89">
        <f>IF(J29=0,"",J29*I29)</f>
      </c>
      <c r="L29" s="93">
        <f>IF(J29=0,"",ROUNDUP(J29/9,0)*1300)</f>
      </c>
    </row>
    <row r="30" spans="1:12" ht="21" customHeight="1">
      <c r="A30" s="183" t="s">
        <v>121</v>
      </c>
      <c r="B30" s="184"/>
      <c r="C30" s="125">
        <v>31001</v>
      </c>
      <c r="D30" s="126" t="s">
        <v>123</v>
      </c>
      <c r="E30" s="127"/>
      <c r="F30" s="127"/>
      <c r="G30" s="127"/>
      <c r="H30" s="128"/>
      <c r="I30" s="129">
        <v>18000</v>
      </c>
      <c r="J30" s="130"/>
      <c r="K30" s="131">
        <f t="shared" si="0"/>
      </c>
      <c r="L30" s="132">
        <f>IF((ROUNDUP(SUM(J30)/4,0)*1300)=0,"",(ROUNDUP(SUM(J30)/4,0)*1300))</f>
      </c>
    </row>
    <row r="31" spans="1:12" ht="21" customHeight="1">
      <c r="A31" s="185" t="s">
        <v>122</v>
      </c>
      <c r="B31" s="186"/>
      <c r="C31" s="74">
        <v>31002</v>
      </c>
      <c r="D31" s="75" t="s">
        <v>124</v>
      </c>
      <c r="E31" s="76"/>
      <c r="F31" s="76"/>
      <c r="G31" s="76"/>
      <c r="H31" s="77"/>
      <c r="I31" s="78">
        <v>20000</v>
      </c>
      <c r="J31" s="79"/>
      <c r="K31" s="80">
        <f t="shared" si="0"/>
      </c>
      <c r="L31" s="133">
        <f>IF((ROUNDUP(SUM(J31:J32)/3,0)*1300)=0,"",(ROUNDUP(SUM(J31:J32)/3,0)*1300))</f>
      </c>
    </row>
    <row r="32" spans="1:12" ht="21" customHeight="1">
      <c r="A32" s="187"/>
      <c r="B32" s="188"/>
      <c r="C32" s="83">
        <v>31003</v>
      </c>
      <c r="D32" s="84" t="s">
        <v>125</v>
      </c>
      <c r="E32" s="85"/>
      <c r="F32" s="85"/>
      <c r="G32" s="85"/>
      <c r="H32" s="86"/>
      <c r="I32" s="87">
        <v>20000</v>
      </c>
      <c r="J32" s="88"/>
      <c r="K32" s="89">
        <f t="shared" si="0"/>
      </c>
      <c r="L32" s="90"/>
    </row>
    <row r="33" spans="1:12" ht="21" customHeight="1">
      <c r="A33" s="31" t="s">
        <v>28</v>
      </c>
      <c r="B33" s="34"/>
      <c r="C33" s="66">
        <v>70015</v>
      </c>
      <c r="D33" s="67" t="s">
        <v>29</v>
      </c>
      <c r="E33" s="68"/>
      <c r="F33" s="68"/>
      <c r="G33" s="68"/>
      <c r="H33" s="69"/>
      <c r="I33" s="70">
        <v>7399.999999999999</v>
      </c>
      <c r="J33" s="71"/>
      <c r="K33" s="72">
        <f t="shared" si="0"/>
      </c>
      <c r="L33" s="81">
        <f>IF((J33+J34)=0,"",ROUNDUP((J33+J34)/2,0)*1300)</f>
      </c>
    </row>
    <row r="34" spans="1:12" ht="21" customHeight="1">
      <c r="A34" s="31" t="s">
        <v>113</v>
      </c>
      <c r="B34" s="34"/>
      <c r="C34" s="74">
        <v>70020</v>
      </c>
      <c r="D34" s="75" t="s">
        <v>30</v>
      </c>
      <c r="E34" s="76"/>
      <c r="F34" s="76"/>
      <c r="G34" s="76"/>
      <c r="H34" s="77"/>
      <c r="I34" s="78">
        <v>7399.999999999999</v>
      </c>
      <c r="J34" s="79"/>
      <c r="K34" s="80">
        <f t="shared" si="0"/>
      </c>
      <c r="L34" s="91"/>
    </row>
    <row r="35" spans="1:12" ht="21" customHeight="1">
      <c r="A35" s="31"/>
      <c r="B35" s="34"/>
      <c r="C35" s="74">
        <v>80049</v>
      </c>
      <c r="D35" s="75" t="s">
        <v>31</v>
      </c>
      <c r="E35" s="76"/>
      <c r="F35" s="76"/>
      <c r="G35" s="76"/>
      <c r="H35" s="77"/>
      <c r="I35" s="78">
        <v>1300</v>
      </c>
      <c r="J35" s="79"/>
      <c r="K35" s="80">
        <f t="shared" si="0"/>
      </c>
      <c r="L35" s="92">
        <f>IF(J35&gt;0,1300,"")</f>
      </c>
    </row>
    <row r="36" spans="1:12" ht="21" customHeight="1">
      <c r="A36" s="33"/>
      <c r="B36" s="35"/>
      <c r="C36" s="83">
        <v>85115</v>
      </c>
      <c r="D36" s="84" t="s">
        <v>32</v>
      </c>
      <c r="E36" s="85"/>
      <c r="F36" s="85"/>
      <c r="G36" s="85"/>
      <c r="H36" s="86"/>
      <c r="I36" s="87">
        <v>1200</v>
      </c>
      <c r="J36" s="88"/>
      <c r="K36" s="89">
        <f t="shared" si="0"/>
      </c>
      <c r="L36" s="93">
        <f>IF(J36=0,"",ROUNDUP(J36/50,0)*1300)</f>
      </c>
    </row>
    <row r="37" spans="1:12" ht="21" customHeight="1">
      <c r="A37" s="36" t="s">
        <v>33</v>
      </c>
      <c r="B37" s="37"/>
      <c r="C37" s="94">
        <v>70005</v>
      </c>
      <c r="D37" s="95" t="s">
        <v>34</v>
      </c>
      <c r="E37" s="96"/>
      <c r="F37" s="96"/>
      <c r="G37" s="96"/>
      <c r="H37" s="97"/>
      <c r="I37" s="98">
        <v>18900</v>
      </c>
      <c r="J37" s="99"/>
      <c r="K37" s="100">
        <f>IF(J37=0,"",J37*I37)</f>
      </c>
      <c r="L37" s="101">
        <f aca="true" t="shared" si="1" ref="L37:L42">IF(J37=0,"",J37*1300)</f>
      </c>
    </row>
    <row r="38" spans="1:12" ht="21" customHeight="1">
      <c r="A38" s="36" t="s">
        <v>35</v>
      </c>
      <c r="B38" s="37"/>
      <c r="C38" s="94">
        <v>70011</v>
      </c>
      <c r="D38" s="95" t="s">
        <v>36</v>
      </c>
      <c r="E38" s="96"/>
      <c r="F38" s="96"/>
      <c r="G38" s="96"/>
      <c r="H38" s="97"/>
      <c r="I38" s="98">
        <v>22100</v>
      </c>
      <c r="J38" s="99"/>
      <c r="K38" s="100">
        <f t="shared" si="0"/>
      </c>
      <c r="L38" s="101">
        <f t="shared" si="1"/>
      </c>
    </row>
    <row r="39" spans="1:12" ht="21" customHeight="1">
      <c r="A39" s="31" t="s">
        <v>37</v>
      </c>
      <c r="B39" s="34"/>
      <c r="C39" s="66">
        <v>70009</v>
      </c>
      <c r="D39" s="67" t="s">
        <v>38</v>
      </c>
      <c r="E39" s="68"/>
      <c r="F39" s="68"/>
      <c r="G39" s="68"/>
      <c r="H39" s="69"/>
      <c r="I39" s="70">
        <v>40500</v>
      </c>
      <c r="J39" s="71"/>
      <c r="K39" s="72">
        <f t="shared" si="0"/>
      </c>
      <c r="L39" s="91">
        <f t="shared" si="1"/>
      </c>
    </row>
    <row r="40" spans="1:12" ht="21" customHeight="1">
      <c r="A40" s="31"/>
      <c r="B40" s="34"/>
      <c r="C40" s="74">
        <v>70007</v>
      </c>
      <c r="D40" s="75" t="s">
        <v>39</v>
      </c>
      <c r="E40" s="76"/>
      <c r="F40" s="76"/>
      <c r="G40" s="76"/>
      <c r="H40" s="77"/>
      <c r="I40" s="78">
        <v>59999.99999999999</v>
      </c>
      <c r="J40" s="79"/>
      <c r="K40" s="80">
        <f t="shared" si="0"/>
      </c>
      <c r="L40" s="92">
        <f t="shared" si="1"/>
      </c>
    </row>
    <row r="41" spans="1:12" ht="21" customHeight="1">
      <c r="A41" s="31"/>
      <c r="B41" s="34"/>
      <c r="C41" s="74">
        <v>70021</v>
      </c>
      <c r="D41" s="75" t="s">
        <v>40</v>
      </c>
      <c r="E41" s="76"/>
      <c r="F41" s="76"/>
      <c r="G41" s="76"/>
      <c r="H41" s="77"/>
      <c r="I41" s="102">
        <v>40500</v>
      </c>
      <c r="J41" s="79"/>
      <c r="K41" s="80">
        <f t="shared" si="0"/>
      </c>
      <c r="L41" s="92">
        <f t="shared" si="1"/>
      </c>
    </row>
    <row r="42" spans="1:12" ht="21" customHeight="1">
      <c r="A42" s="31"/>
      <c r="B42" s="34"/>
      <c r="C42" s="74">
        <v>70022</v>
      </c>
      <c r="D42" s="75" t="s">
        <v>41</v>
      </c>
      <c r="E42" s="76"/>
      <c r="F42" s="76"/>
      <c r="G42" s="76"/>
      <c r="H42" s="77"/>
      <c r="I42" s="78">
        <v>59999.99999999999</v>
      </c>
      <c r="J42" s="79"/>
      <c r="K42" s="80">
        <f t="shared" si="0"/>
      </c>
      <c r="L42" s="92">
        <f t="shared" si="1"/>
      </c>
    </row>
    <row r="43" spans="1:12" ht="21" customHeight="1">
      <c r="A43" s="31"/>
      <c r="B43" s="34"/>
      <c r="C43" s="74">
        <v>70201</v>
      </c>
      <c r="D43" s="75" t="s">
        <v>126</v>
      </c>
      <c r="E43" s="76"/>
      <c r="F43" s="76"/>
      <c r="G43" s="76"/>
      <c r="H43" s="77"/>
      <c r="I43" s="78">
        <v>93020</v>
      </c>
      <c r="J43" s="79"/>
      <c r="K43" s="80">
        <f t="shared" si="0"/>
      </c>
      <c r="L43" s="92">
        <f>IF(J43=0,"",J43*2600)</f>
      </c>
    </row>
    <row r="44" spans="1:12" ht="21" customHeight="1">
      <c r="A44" s="31"/>
      <c r="B44" s="34"/>
      <c r="C44" s="74">
        <v>70202</v>
      </c>
      <c r="D44" s="75" t="s">
        <v>127</v>
      </c>
      <c r="E44" s="76"/>
      <c r="F44" s="76"/>
      <c r="G44" s="76"/>
      <c r="H44" s="77"/>
      <c r="I44" s="78">
        <v>113020</v>
      </c>
      <c r="J44" s="79"/>
      <c r="K44" s="80">
        <f t="shared" si="0"/>
      </c>
      <c r="L44" s="92">
        <f>IF(J44=0,"",J44*2600)</f>
      </c>
    </row>
    <row r="45" spans="1:12" ht="21" customHeight="1">
      <c r="A45" s="33"/>
      <c r="B45" s="35"/>
      <c r="C45" s="83">
        <v>80025</v>
      </c>
      <c r="D45" s="84" t="s">
        <v>42</v>
      </c>
      <c r="E45" s="85"/>
      <c r="F45" s="85" t="s">
        <v>43</v>
      </c>
      <c r="G45" s="103"/>
      <c r="H45" s="86" t="s">
        <v>44</v>
      </c>
      <c r="I45" s="87">
        <v>3599.9999999999995</v>
      </c>
      <c r="J45" s="88"/>
      <c r="K45" s="89">
        <f t="shared" si="0"/>
      </c>
      <c r="L45" s="93">
        <f>IF(J45=0,"",IF(SUM(J39:J44)&gt;0,0,1300))</f>
      </c>
    </row>
    <row r="46" spans="1:12" ht="21" customHeight="1">
      <c r="A46" s="31" t="s">
        <v>45</v>
      </c>
      <c r="B46" s="34"/>
      <c r="C46" s="66">
        <v>60051</v>
      </c>
      <c r="D46" s="67" t="s">
        <v>46</v>
      </c>
      <c r="E46" s="68"/>
      <c r="F46" s="68"/>
      <c r="G46" s="68"/>
      <c r="H46" s="69"/>
      <c r="I46" s="70">
        <v>52920</v>
      </c>
      <c r="J46" s="71"/>
      <c r="K46" s="72">
        <f t="shared" si="0"/>
      </c>
      <c r="L46" s="91">
        <f>IF(J46=0,"",J46*2600)</f>
      </c>
    </row>
    <row r="47" spans="1:12" ht="21" customHeight="1">
      <c r="A47" s="33"/>
      <c r="B47" s="35"/>
      <c r="C47" s="83">
        <v>60052</v>
      </c>
      <c r="D47" s="84" t="s">
        <v>47</v>
      </c>
      <c r="E47" s="85"/>
      <c r="F47" s="85"/>
      <c r="G47" s="85"/>
      <c r="H47" s="86"/>
      <c r="I47" s="87">
        <v>56520</v>
      </c>
      <c r="J47" s="88"/>
      <c r="K47" s="89">
        <f t="shared" si="0"/>
      </c>
      <c r="L47" s="93">
        <f>IF(J47=0,"",J47*2600)</f>
      </c>
    </row>
    <row r="48" spans="1:12" ht="21" customHeight="1">
      <c r="A48" s="31" t="s">
        <v>48</v>
      </c>
      <c r="B48" s="34"/>
      <c r="C48" s="66">
        <v>20005</v>
      </c>
      <c r="D48" s="67" t="s">
        <v>49</v>
      </c>
      <c r="E48" s="68"/>
      <c r="F48" s="68"/>
      <c r="G48" s="68"/>
      <c r="H48" s="69"/>
      <c r="I48" s="70">
        <v>9000</v>
      </c>
      <c r="J48" s="71"/>
      <c r="K48" s="104">
        <f t="shared" si="0"/>
      </c>
      <c r="L48" s="81">
        <f>IF(ROUNDUP(SUM(J48:J49)/4,0)*1300&gt;0,ROUNDUP(SUM(J48:J49)/4,0)*1300,"")</f>
      </c>
    </row>
    <row r="49" spans="1:12" ht="21" customHeight="1">
      <c r="A49" s="33" t="s">
        <v>50</v>
      </c>
      <c r="B49" s="35"/>
      <c r="C49" s="83">
        <v>20007</v>
      </c>
      <c r="D49" s="84" t="s">
        <v>51</v>
      </c>
      <c r="E49" s="85"/>
      <c r="F49" s="85"/>
      <c r="G49" s="85"/>
      <c r="H49" s="86"/>
      <c r="I49" s="87">
        <v>6200</v>
      </c>
      <c r="J49" s="88"/>
      <c r="K49" s="105">
        <f t="shared" si="0"/>
      </c>
      <c r="L49" s="106"/>
    </row>
    <row r="50" spans="1:12" ht="21" customHeight="1">
      <c r="A50" s="31" t="s">
        <v>52</v>
      </c>
      <c r="B50" s="34"/>
      <c r="C50" s="66">
        <v>20104</v>
      </c>
      <c r="D50" s="67" t="s">
        <v>53</v>
      </c>
      <c r="E50" s="68"/>
      <c r="F50" s="68"/>
      <c r="G50" s="68"/>
      <c r="H50" s="69"/>
      <c r="I50" s="70">
        <v>2500</v>
      </c>
      <c r="J50" s="71"/>
      <c r="K50" s="72">
        <f t="shared" si="0"/>
      </c>
      <c r="L50" s="91"/>
    </row>
    <row r="51" spans="1:12" ht="21" customHeight="1">
      <c r="A51" s="31" t="s">
        <v>54</v>
      </c>
      <c r="B51" s="34"/>
      <c r="C51" s="74">
        <v>20102</v>
      </c>
      <c r="D51" s="75" t="s">
        <v>55</v>
      </c>
      <c r="E51" s="76"/>
      <c r="F51" s="76"/>
      <c r="G51" s="76"/>
      <c r="H51" s="77"/>
      <c r="I51" s="78">
        <v>3000</v>
      </c>
      <c r="J51" s="79"/>
      <c r="K51" s="80">
        <f t="shared" si="0"/>
      </c>
      <c r="L51" s="107">
        <f>IF(SUM(J50:J52)&gt;0,IF(SUM(J20:J49)&gt;0,0,1300),"")</f>
      </c>
    </row>
    <row r="52" spans="1:12" ht="21" customHeight="1" thickBot="1">
      <c r="A52" s="108"/>
      <c r="B52" s="109"/>
      <c r="C52" s="110">
        <v>20103</v>
      </c>
      <c r="D52" s="111" t="s">
        <v>56</v>
      </c>
      <c r="E52" s="112"/>
      <c r="F52" s="112"/>
      <c r="G52" s="112"/>
      <c r="H52" s="113"/>
      <c r="I52" s="114">
        <v>3799.9999999999995</v>
      </c>
      <c r="J52" s="115"/>
      <c r="K52" s="116">
        <f t="shared" si="0"/>
      </c>
      <c r="L52" s="117"/>
    </row>
    <row r="53" spans="1:12" ht="24" customHeight="1">
      <c r="A53" s="13" t="s">
        <v>57</v>
      </c>
      <c r="B53" s="14"/>
      <c r="C53" s="14"/>
      <c r="D53" s="14"/>
      <c r="E53" s="14"/>
      <c r="F53" s="14"/>
      <c r="G53" s="14"/>
      <c r="H53" s="14"/>
      <c r="I53" s="15"/>
      <c r="J53" s="118" t="s">
        <v>58</v>
      </c>
      <c r="K53" s="119">
        <f>+IF(SUM(K20:K52)=0,"",SUM(K20:K52))</f>
      </c>
      <c r="L53" s="120">
        <f>+IF(SUM(L20:L52)=0,"",SUM(L20:L52))</f>
      </c>
    </row>
    <row r="54" spans="1:12" ht="24" customHeight="1">
      <c r="A54" s="16" t="s">
        <v>116</v>
      </c>
      <c r="B54" s="17"/>
      <c r="C54" s="18"/>
      <c r="D54" s="19"/>
      <c r="E54" s="19"/>
      <c r="F54" s="19"/>
      <c r="G54" s="19"/>
      <c r="H54" s="19"/>
      <c r="I54" s="15"/>
      <c r="J54" s="121" t="s">
        <v>120</v>
      </c>
      <c r="K54" s="124">
        <f>+IF(SUM(K20:K52)=0,"",ROUND(SUM(K20:K52)*0.08,0))</f>
      </c>
      <c r="L54" s="123">
        <f>IF(SUM(L20:L52)=0,"",ROUND(SUM(L20:L52)*0.08,0))</f>
      </c>
    </row>
    <row r="55" spans="1:12" ht="24" customHeight="1" thickBot="1">
      <c r="A55" s="16" t="s">
        <v>117</v>
      </c>
      <c r="B55" s="17"/>
      <c r="C55" s="18"/>
      <c r="D55" s="19"/>
      <c r="E55" s="19"/>
      <c r="F55" s="19"/>
      <c r="G55" s="19"/>
      <c r="H55" s="19"/>
      <c r="I55" s="20"/>
      <c r="J55" s="122" t="s">
        <v>119</v>
      </c>
      <c r="K55" s="181">
        <f>SUM(K53:L54)</f>
        <v>0</v>
      </c>
      <c r="L55" s="182"/>
    </row>
    <row r="56" spans="1:12" ht="24" customHeight="1">
      <c r="A56" s="21" t="s">
        <v>139</v>
      </c>
      <c r="B56" s="17"/>
      <c r="C56" s="18"/>
      <c r="D56" s="19"/>
      <c r="E56" s="19"/>
      <c r="F56" s="19"/>
      <c r="G56" s="19"/>
      <c r="H56" s="19"/>
      <c r="I56" s="20"/>
      <c r="J56" s="9"/>
      <c r="K56" s="9"/>
      <c r="L56" s="9"/>
    </row>
    <row r="57" spans="1:12" ht="24" customHeight="1">
      <c r="A57" s="22" t="s">
        <v>140</v>
      </c>
      <c r="B57" s="17"/>
      <c r="C57" s="18"/>
      <c r="D57" s="19"/>
      <c r="E57" s="19"/>
      <c r="F57" s="19"/>
      <c r="G57" s="19"/>
      <c r="H57" s="19"/>
      <c r="I57" s="23"/>
      <c r="J57" s="7"/>
      <c r="K57" s="7"/>
      <c r="L57" s="7"/>
    </row>
    <row r="58" spans="1:12" ht="24" customHeight="1">
      <c r="A58" s="24" t="s">
        <v>118</v>
      </c>
      <c r="B58" s="24"/>
      <c r="C58" s="24"/>
      <c r="D58" s="24"/>
      <c r="E58" s="14"/>
      <c r="F58" s="24"/>
      <c r="I58" s="24"/>
      <c r="J58" s="10"/>
      <c r="K58" s="10"/>
      <c r="L58" s="10"/>
    </row>
    <row r="59" spans="1:12" ht="24" customHeight="1">
      <c r="A59" s="25"/>
      <c r="B59" s="25"/>
      <c r="C59" s="25"/>
      <c r="D59" s="14"/>
      <c r="E59" s="26" t="s">
        <v>59</v>
      </c>
      <c r="F59" s="25"/>
      <c r="G59" s="24"/>
      <c r="H59" s="24"/>
      <c r="I59" s="25"/>
      <c r="J59" s="7"/>
      <c r="K59" s="7"/>
      <c r="L59" s="7"/>
    </row>
    <row r="60" spans="7:12" ht="21" customHeight="1">
      <c r="G60" s="25"/>
      <c r="H60" s="25"/>
      <c r="I60" s="7"/>
      <c r="J60" s="7"/>
      <c r="K60" s="7"/>
      <c r="L60" s="7"/>
    </row>
    <row r="61" spans="7:9" ht="21" customHeight="1">
      <c r="G61" s="7"/>
      <c r="H61" s="7"/>
      <c r="I61" s="7"/>
    </row>
  </sheetData>
  <sheetProtection/>
  <mergeCells count="31">
    <mergeCell ref="C16:L16"/>
    <mergeCell ref="J2:L2"/>
    <mergeCell ref="K55:L55"/>
    <mergeCell ref="A30:B30"/>
    <mergeCell ref="A31:B31"/>
    <mergeCell ref="A32:B32"/>
    <mergeCell ref="A24:B26"/>
    <mergeCell ref="C6:G6"/>
    <mergeCell ref="C8:L8"/>
    <mergeCell ref="C9:G9"/>
    <mergeCell ref="A28:B28"/>
    <mergeCell ref="C14:L14"/>
    <mergeCell ref="J5:L5"/>
    <mergeCell ref="A3:G3"/>
    <mergeCell ref="A2:G2"/>
    <mergeCell ref="C10:G10"/>
    <mergeCell ref="J9:L9"/>
    <mergeCell ref="J10:L10"/>
    <mergeCell ref="H2:I2"/>
    <mergeCell ref="C5:G5"/>
    <mergeCell ref="J6:L6"/>
    <mergeCell ref="C15:L15"/>
    <mergeCell ref="J3:L3"/>
    <mergeCell ref="C7:L7"/>
    <mergeCell ref="C17:G17"/>
    <mergeCell ref="J17:L17"/>
    <mergeCell ref="D19:H19"/>
    <mergeCell ref="C12:G12"/>
    <mergeCell ref="C13:G13"/>
    <mergeCell ref="J12:L12"/>
    <mergeCell ref="J13:L13"/>
  </mergeCells>
  <dataValidations count="1">
    <dataValidation allowBlank="1" showInputMessage="1" showErrorMessage="1" imeMode="off" sqref="J20:J52"/>
  </dataValidation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0"/>
  <sheetViews>
    <sheetView zoomScalePageLayoutView="0" workbookViewId="0" topLeftCell="A12">
      <selection activeCell="A23" sqref="A23"/>
    </sheetView>
  </sheetViews>
  <sheetFormatPr defaultColWidth="9.140625" defaultRowHeight="15"/>
  <cols>
    <col min="2" max="2" width="25.7109375" style="0" customWidth="1"/>
    <col min="3" max="3" width="13.140625" style="0" customWidth="1"/>
  </cols>
  <sheetData>
    <row r="4" spans="2:3" ht="13.5">
      <c r="B4" t="s">
        <v>4</v>
      </c>
      <c r="C4" t="s">
        <v>62</v>
      </c>
    </row>
    <row r="5" spans="2:3" ht="13.5">
      <c r="B5" t="s">
        <v>63</v>
      </c>
      <c r="C5" t="s">
        <v>64</v>
      </c>
    </row>
    <row r="6" spans="2:3" ht="13.5">
      <c r="B6" t="s">
        <v>65</v>
      </c>
      <c r="C6" t="s">
        <v>66</v>
      </c>
    </row>
    <row r="7" spans="2:3" ht="13.5">
      <c r="B7" t="s">
        <v>67</v>
      </c>
      <c r="C7" t="s">
        <v>68</v>
      </c>
    </row>
    <row r="8" spans="2:3" ht="13.5">
      <c r="B8" t="s">
        <v>69</v>
      </c>
      <c r="C8" t="s">
        <v>71</v>
      </c>
    </row>
    <row r="9" spans="2:3" ht="13.5">
      <c r="B9" t="s">
        <v>70</v>
      </c>
      <c r="C9" t="s">
        <v>72</v>
      </c>
    </row>
    <row r="10" spans="2:3" ht="13.5">
      <c r="B10" t="s">
        <v>75</v>
      </c>
      <c r="C10" t="s">
        <v>74</v>
      </c>
    </row>
    <row r="11" spans="2:3" ht="13.5">
      <c r="B11" t="s">
        <v>73</v>
      </c>
      <c r="C11" t="s">
        <v>76</v>
      </c>
    </row>
    <row r="12" spans="2:3" ht="13.5">
      <c r="B12" t="s">
        <v>78</v>
      </c>
      <c r="C12" t="s">
        <v>77</v>
      </c>
    </row>
    <row r="13" spans="2:3" ht="13.5">
      <c r="B13" t="s">
        <v>80</v>
      </c>
      <c r="C13" t="s">
        <v>79</v>
      </c>
    </row>
    <row r="14" spans="2:3" ht="13.5">
      <c r="B14" t="s">
        <v>81</v>
      </c>
      <c r="C14" t="s">
        <v>82</v>
      </c>
    </row>
    <row r="15" spans="2:3" ht="13.5">
      <c r="B15" t="s">
        <v>83</v>
      </c>
      <c r="C15" t="s">
        <v>84</v>
      </c>
    </row>
    <row r="16" spans="2:3" ht="13.5">
      <c r="B16" t="s">
        <v>85</v>
      </c>
      <c r="C16" t="s">
        <v>110</v>
      </c>
    </row>
    <row r="17" spans="2:3" ht="13.5">
      <c r="B17" t="s">
        <v>86</v>
      </c>
      <c r="C17" t="s">
        <v>111</v>
      </c>
    </row>
    <row r="18" spans="2:3" ht="13.5">
      <c r="B18" t="s">
        <v>88</v>
      </c>
      <c r="C18" t="s">
        <v>87</v>
      </c>
    </row>
    <row r="20" spans="2:3" ht="13.5">
      <c r="B20" t="s">
        <v>89</v>
      </c>
      <c r="C20" t="s">
        <v>90</v>
      </c>
    </row>
    <row r="21" spans="2:3" ht="13.5">
      <c r="B21" t="s">
        <v>91</v>
      </c>
      <c r="C21" t="s">
        <v>112</v>
      </c>
    </row>
    <row r="22" spans="2:3" ht="13.5">
      <c r="B22" t="s">
        <v>95</v>
      </c>
      <c r="C22" t="s">
        <v>92</v>
      </c>
    </row>
    <row r="23" spans="2:3" ht="13.5">
      <c r="B23" t="s">
        <v>94</v>
      </c>
      <c r="C23" t="s">
        <v>93</v>
      </c>
    </row>
    <row r="24" spans="2:3" ht="13.5">
      <c r="B24" t="s">
        <v>98</v>
      </c>
      <c r="C24" t="s">
        <v>96</v>
      </c>
    </row>
    <row r="25" spans="2:3" ht="13.5">
      <c r="B25" t="s">
        <v>99</v>
      </c>
      <c r="C25" t="s">
        <v>97</v>
      </c>
    </row>
    <row r="26" spans="2:3" ht="13.5">
      <c r="B26" t="s">
        <v>101</v>
      </c>
      <c r="C26" t="s">
        <v>100</v>
      </c>
    </row>
    <row r="27" spans="2:3" ht="13.5">
      <c r="B27" t="s">
        <v>102</v>
      </c>
      <c r="C27" t="s">
        <v>103</v>
      </c>
    </row>
    <row r="28" spans="2:3" ht="13.5">
      <c r="B28" t="s">
        <v>104</v>
      </c>
      <c r="C28" t="s">
        <v>105</v>
      </c>
    </row>
    <row r="29" spans="2:3" ht="13.5">
      <c r="B29" t="s">
        <v>106</v>
      </c>
      <c r="C29" t="s">
        <v>107</v>
      </c>
    </row>
    <row r="30" spans="2:3" ht="13.5">
      <c r="B30" t="s">
        <v>108</v>
      </c>
      <c r="C3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Ryouhei.Tomo</dc:creator>
  <cp:keywords/>
  <dc:description/>
  <cp:lastModifiedBy>taiyo.sako</cp:lastModifiedBy>
  <cp:lastPrinted>2019-05-24T00:25:44Z</cp:lastPrinted>
  <dcterms:created xsi:type="dcterms:W3CDTF">2010-09-15T07:18:11Z</dcterms:created>
  <dcterms:modified xsi:type="dcterms:W3CDTF">2019-05-24T01:55:32Z</dcterms:modified>
  <cp:category/>
  <cp:version/>
  <cp:contentType/>
  <cp:contentStatus/>
</cp:coreProperties>
</file>