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745" windowHeight="8085"/>
  </bookViews>
  <sheets>
    <sheet name="注文書１（床吹出口）" sheetId="1" r:id="rId1"/>
    <sheet name="注文書２（切替吹出口等）" sheetId="3" r:id="rId2"/>
    <sheet name="Sheet1" sheetId="2" state="hidden" r:id="rId3"/>
  </sheets>
  <calcPr calcId="125725"/>
</workbook>
</file>

<file path=xl/calcChain.xml><?xml version="1.0" encoding="utf-8"?>
<calcChain xmlns="http://schemas.openxmlformats.org/spreadsheetml/2006/main">
  <c r="N17" i="1"/>
  <c r="N29"/>
  <c r="M30"/>
  <c r="M29"/>
  <c r="K35"/>
  <c r="M31"/>
  <c r="M28"/>
  <c r="N27"/>
  <c r="N38"/>
  <c r="N26"/>
  <c r="N32"/>
  <c r="N36" s="1"/>
  <c r="N35"/>
  <c r="M26"/>
  <c r="N25"/>
  <c r="M27"/>
  <c r="M25"/>
  <c r="M40"/>
  <c r="M39"/>
  <c r="M36"/>
  <c r="K40"/>
  <c r="M17"/>
  <c r="M31" i="3"/>
  <c r="N30"/>
  <c r="M30"/>
  <c r="M29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37" i="1"/>
  <c r="M35"/>
  <c r="M34"/>
  <c r="M33"/>
  <c r="M18"/>
  <c r="M19"/>
  <c r="M20"/>
  <c r="M21"/>
  <c r="M22"/>
  <c r="M23"/>
  <c r="M24"/>
  <c r="M32"/>
  <c r="M37"/>
  <c r="M38"/>
  <c r="M41"/>
  <c r="N41"/>
  <c r="M42"/>
  <c r="M43"/>
  <c r="N43"/>
  <c r="M44"/>
  <c r="N44"/>
  <c r="N32" i="3"/>
  <c r="N33"/>
  <c r="M32"/>
  <c r="M33"/>
  <c r="M34"/>
  <c r="N46" i="1" l="1"/>
  <c r="M45"/>
  <c r="N45"/>
  <c r="M46"/>
  <c r="M47" l="1"/>
</calcChain>
</file>

<file path=xl/sharedStrings.xml><?xml version="1.0" encoding="utf-8"?>
<sst xmlns="http://schemas.openxmlformats.org/spreadsheetml/2006/main" count="221" uniqueCount="166">
  <si>
    <t>以下の商品を注文します。代金は下記の方法にてお支払い致します。</t>
    <rPh sb="0" eb="2">
      <t>イカ</t>
    </rPh>
    <rPh sb="3" eb="5">
      <t>ショウヒン</t>
    </rPh>
    <rPh sb="6" eb="8">
      <t>チュウモン</t>
    </rPh>
    <rPh sb="12" eb="14">
      <t>ダイキン</t>
    </rPh>
    <rPh sb="15" eb="17">
      <t>カキ</t>
    </rPh>
    <rPh sb="18" eb="20">
      <t>ホウホウ</t>
    </rPh>
    <rPh sb="23" eb="25">
      <t>シハラ</t>
    </rPh>
    <rPh sb="26" eb="27">
      <t>イタ</t>
    </rPh>
    <phoneticPr fontId="2"/>
  </si>
  <si>
    <t>（ふりがな）</t>
    <phoneticPr fontId="2"/>
  </si>
  <si>
    <t>会社名／部署名</t>
  </si>
  <si>
    <t>会社住所　</t>
    <phoneticPr fontId="2"/>
  </si>
  <si>
    <t>会社電話番号</t>
    <rPh sb="0" eb="2">
      <t>カイシャ</t>
    </rPh>
    <rPh sb="2" eb="4">
      <t>デンワ</t>
    </rPh>
    <rPh sb="4" eb="6">
      <t>バンゴウ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</si>
  <si>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2"/>
  </si>
  <si>
    <t>現場名</t>
    <rPh sb="0" eb="2">
      <t>ゲンバ</t>
    </rPh>
    <phoneticPr fontId="2"/>
  </si>
  <si>
    <t>注文商品</t>
    <rPh sb="0" eb="2">
      <t>チュウモン</t>
    </rPh>
    <rPh sb="2" eb="4">
      <t>ショウヒン</t>
    </rPh>
    <phoneticPr fontId="2"/>
  </si>
  <si>
    <t>コード</t>
    <phoneticPr fontId="2"/>
  </si>
  <si>
    <t>規格名</t>
    <rPh sb="0" eb="3">
      <t>キカクメイ</t>
    </rPh>
    <phoneticPr fontId="2"/>
  </si>
  <si>
    <t>　W90 × L600　ベージュ色</t>
    <phoneticPr fontId="2"/>
  </si>
  <si>
    <t>　W90 × L600　茶色</t>
    <phoneticPr fontId="2"/>
  </si>
  <si>
    <t>　W110 × L600　ベージュ色</t>
    <phoneticPr fontId="2"/>
  </si>
  <si>
    <t>　W110 × L600　茶色</t>
    <phoneticPr fontId="2"/>
  </si>
  <si>
    <t>　W90 × L300　ベージュ色</t>
    <phoneticPr fontId="2"/>
  </si>
  <si>
    <t>　W90 × L300　茶色</t>
    <phoneticPr fontId="2"/>
  </si>
  <si>
    <t>　W110 × L300　ベージュ色</t>
    <phoneticPr fontId="2"/>
  </si>
  <si>
    <t>フィルター</t>
  </si>
  <si>
    <t>　床吹出口用フィルター　W90用　20枚入</t>
    <phoneticPr fontId="2"/>
  </si>
  <si>
    <t>　床吹出口用フィルター　W110用　20枚入</t>
    <phoneticPr fontId="2"/>
  </si>
  <si>
    <t>　ダクト接続口フィルター(２枚組）　そよ風用</t>
    <rPh sb="4" eb="6">
      <t>セツゾク</t>
    </rPh>
    <rPh sb="6" eb="7">
      <t>グチ</t>
    </rPh>
    <rPh sb="14" eb="15">
      <t>マイ</t>
    </rPh>
    <rPh sb="15" eb="16">
      <t>ク</t>
    </rPh>
    <rPh sb="20" eb="21">
      <t>カゼ</t>
    </rPh>
    <rPh sb="21" eb="22">
      <t>ヨウ</t>
    </rPh>
    <phoneticPr fontId="2"/>
  </si>
  <si>
    <t>室内リターン口</t>
    <rPh sb="0" eb="2">
      <t>シツナイ</t>
    </rPh>
    <rPh sb="6" eb="7">
      <t>クチ</t>
    </rPh>
    <phoneticPr fontId="2"/>
  </si>
  <si>
    <t>　フィルター付室内リターン口</t>
    <phoneticPr fontId="2"/>
  </si>
  <si>
    <t>切替吹出口</t>
  </si>
  <si>
    <t>　切替吹出口　手動式</t>
    <rPh sb="1" eb="6">
      <t>キリカエフキダシグチ</t>
    </rPh>
    <phoneticPr fontId="2"/>
  </si>
  <si>
    <t>　切替吹出口　電動式</t>
    <rPh sb="1" eb="3">
      <t>キリカエ</t>
    </rPh>
    <rPh sb="3" eb="6">
      <t>フキダシグチ</t>
    </rPh>
    <rPh sb="7" eb="10">
      <t>デンドウシキ</t>
    </rPh>
    <phoneticPr fontId="2"/>
  </si>
  <si>
    <t>　小型切替吹出口　手動式</t>
    <rPh sb="1" eb="3">
      <t>コガタ</t>
    </rPh>
    <rPh sb="3" eb="5">
      <t>キリカエ</t>
    </rPh>
    <rPh sb="5" eb="8">
      <t>フキダシグチ</t>
    </rPh>
    <phoneticPr fontId="2"/>
  </si>
  <si>
    <t>　小型切替吹出口　電動式</t>
    <rPh sb="1" eb="3">
      <t>コガタ</t>
    </rPh>
    <rPh sb="3" eb="5">
      <t>キリカエ</t>
    </rPh>
    <rPh sb="5" eb="8">
      <t>フキダシグチ</t>
    </rPh>
    <rPh sb="9" eb="11">
      <t>デンドウ</t>
    </rPh>
    <phoneticPr fontId="2"/>
  </si>
  <si>
    <t>　ダクトフランジ</t>
    <phoneticPr fontId="2"/>
  </si>
  <si>
    <t>（直径</t>
    <rPh sb="1" eb="3">
      <t>チョッケイ</t>
    </rPh>
    <phoneticPr fontId="2"/>
  </si>
  <si>
    <t>加温コイルボックス</t>
  </si>
  <si>
    <t>　床下型（シリコンチューブセット付）</t>
    <phoneticPr fontId="2"/>
  </si>
  <si>
    <t>　床上型（シリコンチューブセット付）</t>
    <phoneticPr fontId="2"/>
  </si>
  <si>
    <t>床吹出口用</t>
  </si>
  <si>
    <t>　加温パイプ　（フィン部　L745）</t>
    <phoneticPr fontId="2"/>
  </si>
  <si>
    <t>放熱パイプ</t>
  </si>
  <si>
    <t>　加温パイプ　（フィン部　L300）</t>
    <phoneticPr fontId="2"/>
  </si>
  <si>
    <t>放熱パイプ</t>
    <rPh sb="0" eb="2">
      <t>ホウネツ</t>
    </rPh>
    <phoneticPr fontId="2"/>
  </si>
  <si>
    <t>　加温パイプ支持金具（10個入）</t>
    <phoneticPr fontId="2"/>
  </si>
  <si>
    <t>接続部品</t>
    <rPh sb="0" eb="2">
      <t>セツゾク</t>
    </rPh>
    <rPh sb="2" eb="4">
      <t>ブヒン</t>
    </rPh>
    <phoneticPr fontId="2"/>
  </si>
  <si>
    <t>　シリコンチューブ（加温パイプ用　１m入）</t>
    <phoneticPr fontId="2"/>
  </si>
  <si>
    <t>　ステンレスバンド（加温パイプ用　10個入）</t>
    <phoneticPr fontId="2"/>
  </si>
  <si>
    <t>［以下の点にご注意下さい]</t>
    <rPh sb="1" eb="3">
      <t>イカ</t>
    </rPh>
    <rPh sb="4" eb="5">
      <t>テン</t>
    </rPh>
    <rPh sb="7" eb="9">
      <t>チュウイ</t>
    </rPh>
    <rPh sb="9" eb="10">
      <t>クダ</t>
    </rPh>
    <phoneticPr fontId="2"/>
  </si>
  <si>
    <t>小計</t>
    <rPh sb="0" eb="2">
      <t>ショウケイ</t>
    </rPh>
    <phoneticPr fontId="2"/>
  </si>
  <si>
    <t>現場住所</t>
    <rPh sb="0" eb="2">
      <t>ゲンバ</t>
    </rPh>
    <phoneticPr fontId="2"/>
  </si>
  <si>
    <t>u_kaisha</t>
    <phoneticPr fontId="3"/>
  </si>
  <si>
    <t>会社名／部署名フリガナ</t>
  </si>
  <si>
    <t>u_kaishakana</t>
    <phoneticPr fontId="3"/>
  </si>
  <si>
    <t>担当者名</t>
  </si>
  <si>
    <t>u_tantou</t>
    <phoneticPr fontId="3"/>
  </si>
  <si>
    <t>担当者名フリガナ</t>
  </si>
  <si>
    <t>u_tantoukana</t>
    <phoneticPr fontId="3"/>
  </si>
  <si>
    <t>会社郵便番号１</t>
    <rPh sb="0" eb="2">
      <t>カイシャ</t>
    </rPh>
    <rPh sb="2" eb="6">
      <t>ユウビンバンゴウ</t>
    </rPh>
    <phoneticPr fontId="3"/>
  </si>
  <si>
    <t>会社郵便番号２</t>
    <rPh sb="0" eb="2">
      <t>カイシャ</t>
    </rPh>
    <rPh sb="2" eb="6">
      <t>ユウビンバンゴウ</t>
    </rPh>
    <phoneticPr fontId="3"/>
  </si>
  <si>
    <t>u_kaishazip_1</t>
    <phoneticPr fontId="3"/>
  </si>
  <si>
    <t>u_kaishazip_2</t>
    <phoneticPr fontId="3"/>
  </si>
  <si>
    <t>会社所在地</t>
    <rPh sb="0" eb="2">
      <t>カイシャ</t>
    </rPh>
    <rPh sb="2" eb="5">
      <t>ショザイチ</t>
    </rPh>
    <phoneticPr fontId="3"/>
  </si>
  <si>
    <t>u_kaishaarea</t>
    <phoneticPr fontId="3"/>
  </si>
  <si>
    <t>会社県</t>
    <rPh sb="0" eb="2">
      <t>カイシャ</t>
    </rPh>
    <rPh sb="2" eb="3">
      <t>ケン</t>
    </rPh>
    <phoneticPr fontId="3"/>
  </si>
  <si>
    <t>u_kaishaaddr</t>
    <phoneticPr fontId="3"/>
  </si>
  <si>
    <t>u_kaishaaddrkana</t>
  </si>
  <si>
    <t>会社所在地カナ</t>
    <rPh sb="0" eb="2">
      <t>カイシャ</t>
    </rPh>
    <rPh sb="2" eb="5">
      <t>ショザイチ</t>
    </rPh>
    <phoneticPr fontId="3"/>
  </si>
  <si>
    <t>u_kaishatel</t>
  </si>
  <si>
    <t>会社電話番号</t>
    <rPh sb="0" eb="2">
      <t>カイシャ</t>
    </rPh>
    <rPh sb="2" eb="4">
      <t>デンワ</t>
    </rPh>
    <rPh sb="4" eb="6">
      <t>バンゴウ</t>
    </rPh>
    <phoneticPr fontId="3"/>
  </si>
  <si>
    <t>会社ファクス番号</t>
    <rPh sb="0" eb="2">
      <t>カイシャ</t>
    </rPh>
    <rPh sb="6" eb="8">
      <t>バンゴウ</t>
    </rPh>
    <phoneticPr fontId="3"/>
  </si>
  <si>
    <t>u_kaishafax</t>
    <phoneticPr fontId="3"/>
  </si>
  <si>
    <t>担当者電話番号</t>
    <rPh sb="0" eb="3">
      <t>タントウシャ</t>
    </rPh>
    <rPh sb="3" eb="5">
      <t>デンワ</t>
    </rPh>
    <rPh sb="5" eb="7">
      <t>バンゴウ</t>
    </rPh>
    <phoneticPr fontId="3"/>
  </si>
  <si>
    <t>u_tantoutel</t>
    <phoneticPr fontId="3"/>
  </si>
  <si>
    <t>会社メール１</t>
    <rPh sb="0" eb="2">
      <t>カイシャ</t>
    </rPh>
    <phoneticPr fontId="3"/>
  </si>
  <si>
    <t>会社メール２　照合用</t>
    <rPh sb="0" eb="2">
      <t>カイシャ</t>
    </rPh>
    <rPh sb="7" eb="9">
      <t>ショウゴウ</t>
    </rPh>
    <rPh sb="9" eb="10">
      <t>ヨウ</t>
    </rPh>
    <phoneticPr fontId="3"/>
  </si>
  <si>
    <t>u_nouhinplace</t>
  </si>
  <si>
    <t>納品場所（現場・会社選択）</t>
    <rPh sb="0" eb="4">
      <t>ノウヒンバショ</t>
    </rPh>
    <rPh sb="5" eb="7">
      <t>ゲンバ</t>
    </rPh>
    <rPh sb="8" eb="10">
      <t>カイシャ</t>
    </rPh>
    <rPh sb="10" eb="12">
      <t>センタク</t>
    </rPh>
    <phoneticPr fontId="3"/>
  </si>
  <si>
    <t>現場名</t>
    <rPh sb="0" eb="3">
      <t>ゲンバメイ</t>
    </rPh>
    <phoneticPr fontId="3"/>
  </si>
  <si>
    <t>u_genbaname</t>
    <phoneticPr fontId="3"/>
  </si>
  <si>
    <t>現場フリガナ</t>
    <rPh sb="0" eb="2">
      <t>ゲンバ</t>
    </rPh>
    <phoneticPr fontId="3"/>
  </si>
  <si>
    <t>u_genbatantouname</t>
    <phoneticPr fontId="3"/>
  </si>
  <si>
    <t>u_genbatantoukana</t>
  </si>
  <si>
    <t>現場担当者名フリガナ</t>
    <rPh sb="0" eb="2">
      <t>ゲンバ</t>
    </rPh>
    <rPh sb="2" eb="5">
      <t>タントウシャ</t>
    </rPh>
    <rPh sb="5" eb="6">
      <t>メイ</t>
    </rPh>
    <phoneticPr fontId="3"/>
  </si>
  <si>
    <t>現場担当者名</t>
    <rPh sb="0" eb="2">
      <t>ゲンバ</t>
    </rPh>
    <rPh sb="2" eb="5">
      <t>タントウシャ</t>
    </rPh>
    <rPh sb="5" eb="6">
      <t>メイ</t>
    </rPh>
    <phoneticPr fontId="3"/>
  </si>
  <si>
    <t>u_genbazip_1</t>
    <phoneticPr fontId="3"/>
  </si>
  <si>
    <t>u_genbazip_2</t>
    <phoneticPr fontId="3"/>
  </si>
  <si>
    <t>現場郵便番号１</t>
    <rPh sb="0" eb="2">
      <t>ゲンバ</t>
    </rPh>
    <rPh sb="2" eb="6">
      <t>ユウビンバンゴウ</t>
    </rPh>
    <phoneticPr fontId="3"/>
  </si>
  <si>
    <t>現場郵便番号２</t>
    <rPh sb="0" eb="2">
      <t>ゲンバ</t>
    </rPh>
    <rPh sb="2" eb="6">
      <t>ユウビンバンゴウ</t>
    </rPh>
    <phoneticPr fontId="3"/>
  </si>
  <si>
    <t>u_genbaarea</t>
    <phoneticPr fontId="3"/>
  </si>
  <si>
    <t>現場県</t>
    <rPh sb="0" eb="2">
      <t>ゲンバ</t>
    </rPh>
    <rPh sb="2" eb="3">
      <t>ケン</t>
    </rPh>
    <phoneticPr fontId="3"/>
  </si>
  <si>
    <t>現場所在地</t>
    <rPh sb="0" eb="2">
      <t>ゲンバ</t>
    </rPh>
    <rPh sb="2" eb="5">
      <t>ショザイチ</t>
    </rPh>
    <phoneticPr fontId="3"/>
  </si>
  <si>
    <t>u_genbaaddr</t>
    <phoneticPr fontId="3"/>
  </si>
  <si>
    <t>現場モジュール</t>
    <rPh sb="0" eb="2">
      <t>ゲンバ</t>
    </rPh>
    <phoneticPr fontId="3"/>
  </si>
  <si>
    <t>u_module</t>
    <phoneticPr fontId="3"/>
  </si>
  <si>
    <t>現場ガラス枚数</t>
    <rPh sb="0" eb="2">
      <t>ゲンバ</t>
    </rPh>
    <rPh sb="5" eb="7">
      <t>マイスウ</t>
    </rPh>
    <phoneticPr fontId="3"/>
  </si>
  <si>
    <t>u_glass</t>
    <phoneticPr fontId="3"/>
  </si>
  <si>
    <t>現場電話番号</t>
    <rPh sb="0" eb="2">
      <t>ゲンバ</t>
    </rPh>
    <rPh sb="2" eb="4">
      <t>デンワ</t>
    </rPh>
    <rPh sb="4" eb="6">
      <t>バンゴウ</t>
    </rPh>
    <phoneticPr fontId="3"/>
  </si>
  <si>
    <t>u_genbatel</t>
    <phoneticPr fontId="3"/>
  </si>
  <si>
    <t>u_kaishamail_1</t>
    <phoneticPr fontId="3"/>
  </si>
  <si>
    <t>u_kaishamail_2</t>
    <phoneticPr fontId="3"/>
  </si>
  <si>
    <t>u_genbanamekana</t>
    <phoneticPr fontId="3"/>
  </si>
  <si>
    <t>シャッター付</t>
    <phoneticPr fontId="2"/>
  </si>
  <si>
    <t>床吹出口</t>
    <phoneticPr fontId="2"/>
  </si>
  <si>
    <t>合計</t>
    <rPh sb="0" eb="2">
      <t>ゴウケイ</t>
    </rPh>
    <phoneticPr fontId="2"/>
  </si>
  <si>
    <t>床下換気ファン</t>
    <rPh sb="0" eb="2">
      <t>ユカシタ</t>
    </rPh>
    <rPh sb="2" eb="4">
      <t>カンキ</t>
    </rPh>
    <phoneticPr fontId="1"/>
  </si>
  <si>
    <t>床やさん</t>
    <phoneticPr fontId="2"/>
  </si>
  <si>
    <t>　床やさん</t>
    <rPh sb="1" eb="2">
      <t>ユカ</t>
    </rPh>
    <phoneticPr fontId="1"/>
  </si>
  <si>
    <t>　床やさんスリム　W110×L300ベージュ色セット</t>
    <rPh sb="1" eb="2">
      <t>ユカ</t>
    </rPh>
    <rPh sb="22" eb="23">
      <t>イロ</t>
    </rPh>
    <phoneticPr fontId="1"/>
  </si>
  <si>
    <t>　加温コイル付切替吹出口　手動式</t>
    <rPh sb="1" eb="3">
      <t>カオン</t>
    </rPh>
    <rPh sb="7" eb="9">
      <t>キリカエ</t>
    </rPh>
    <rPh sb="9" eb="12">
      <t>フキダシグチ</t>
    </rPh>
    <rPh sb="13" eb="16">
      <t>シュドウシキ</t>
    </rPh>
    <phoneticPr fontId="2"/>
  </si>
  <si>
    <t>　加温コイル付切替吹出口　電動式</t>
    <rPh sb="1" eb="3">
      <t>カオン</t>
    </rPh>
    <rPh sb="7" eb="9">
      <t>キリカエ</t>
    </rPh>
    <rPh sb="9" eb="12">
      <t>フキダシグチ</t>
    </rPh>
    <rPh sb="13" eb="16">
      <t>デンドウシキ</t>
    </rPh>
    <phoneticPr fontId="2"/>
  </si>
  <si>
    <t>社団法人日本塗料工業会　2011年F版塗料用標準色
ベージュ色　F22-70B
茶色　F25-50B</t>
    <phoneticPr fontId="1"/>
  </si>
  <si>
    <t>注文者</t>
    <phoneticPr fontId="2"/>
  </si>
  <si>
    <t>木製床吹出口</t>
    <rPh sb="0" eb="6">
      <t>モクセイユカフキダシグチ</t>
    </rPh>
    <phoneticPr fontId="1"/>
  </si>
  <si>
    <t>　W110 × L300　茶色</t>
    <rPh sb="13" eb="15">
      <t>チャイロ</t>
    </rPh>
    <phoneticPr fontId="2"/>
  </si>
  <si>
    <t>消費税(10%)</t>
    <rPh sb="0" eb="3">
      <t>ショウヒゼイ</t>
    </rPh>
    <phoneticPr fontId="1"/>
  </si>
  <si>
    <t>　T18シロッコファン用フィルター　そよ風用</t>
    <rPh sb="11" eb="12">
      <t>ヨウ</t>
    </rPh>
    <phoneticPr fontId="2"/>
  </si>
  <si>
    <t>メールアドレス　info@kankyosouki.co.jp</t>
    <phoneticPr fontId="2"/>
  </si>
  <si>
    <t>FAX番号　０４２－５７５－５２４３</t>
    <rPh sb="3" eb="5">
      <t>バンゴウ</t>
    </rPh>
    <phoneticPr fontId="2"/>
  </si>
  <si>
    <t>（ふりがな）</t>
    <phoneticPr fontId="1"/>
  </si>
  <si>
    <t>メールアドレス</t>
    <phoneticPr fontId="1"/>
  </si>
  <si>
    <t>金額（税抜）</t>
    <rPh sb="0" eb="2">
      <t>キンガク</t>
    </rPh>
    <rPh sb="3" eb="5">
      <t>ゼイヌ</t>
    </rPh>
    <phoneticPr fontId="2"/>
  </si>
  <si>
    <t>送料（税抜）</t>
    <rPh sb="0" eb="2">
      <t>ソウリョウ</t>
    </rPh>
    <rPh sb="3" eb="5">
      <t>ゼイヌ</t>
    </rPh>
    <phoneticPr fontId="2"/>
  </si>
  <si>
    <t>会社　　・　　現場</t>
    <rPh sb="0" eb="2">
      <t>カイシャ</t>
    </rPh>
    <rPh sb="7" eb="9">
      <t>ゲンバ</t>
    </rPh>
    <phoneticPr fontId="2"/>
  </si>
  <si>
    <t>納品場所</t>
    <phoneticPr fontId="1"/>
  </si>
  <si>
    <t>単価（税抜）</t>
    <rPh sb="3" eb="5">
      <t>ゼイヌ</t>
    </rPh>
    <phoneticPr fontId="1"/>
  </si>
  <si>
    <t>単価（税込）</t>
    <rPh sb="3" eb="5">
      <t>ゼイコミ</t>
    </rPh>
    <phoneticPr fontId="1"/>
  </si>
  <si>
    <t>注文数量</t>
    <rPh sb="0" eb="2">
      <t>チュウモン</t>
    </rPh>
    <phoneticPr fontId="1"/>
  </si>
  <si>
    <r>
      <t>※商品により</t>
    </r>
    <r>
      <rPr>
        <b/>
        <sz val="9"/>
        <color indexed="10"/>
        <rFont val="ＭＳ Ｐゴシック"/>
        <family val="3"/>
        <charset val="128"/>
      </rPr>
      <t>希望納期</t>
    </r>
    <r>
      <rPr>
        <b/>
        <sz val="9"/>
        <color indexed="10"/>
        <rFont val="ＭＳ Ｐゴシック"/>
        <family val="3"/>
        <charset val="128"/>
      </rPr>
      <t>に沿えない場合がございます。</t>
    </r>
    <r>
      <rPr>
        <sz val="9"/>
        <color indexed="8"/>
        <rFont val="ＭＳ Ｐゴシック"/>
        <family val="3"/>
        <charset val="128"/>
      </rPr>
      <t>あらかじめご了承ください。</t>
    </r>
    <rPh sb="1" eb="3">
      <t>ショウヒン</t>
    </rPh>
    <rPh sb="6" eb="8">
      <t>キボウ</t>
    </rPh>
    <rPh sb="8" eb="10">
      <t>ノウキ</t>
    </rPh>
    <rPh sb="11" eb="12">
      <t>ソ</t>
    </rPh>
    <rPh sb="15" eb="17">
      <t>バアイ</t>
    </rPh>
    <rPh sb="30" eb="32">
      <t>リョウショウ</t>
    </rPh>
    <phoneticPr fontId="2"/>
  </si>
  <si>
    <t>令和　　　　　年　　　　　月　　　　　日</t>
    <phoneticPr fontId="1"/>
  </si>
  <si>
    <t>ご注文日</t>
    <phoneticPr fontId="1"/>
  </si>
  <si>
    <t>　木製床吹出口用受け金具 W94×L598</t>
    <rPh sb="1" eb="3">
      <t>モクセイ</t>
    </rPh>
    <rPh sb="3" eb="4">
      <t>ユカ</t>
    </rPh>
    <rPh sb="4" eb="6">
      <t>フキダシ</t>
    </rPh>
    <rPh sb="6" eb="7">
      <t>グチ</t>
    </rPh>
    <rPh sb="7" eb="8">
      <t>ヨウ</t>
    </rPh>
    <rPh sb="8" eb="9">
      <t>ウ</t>
    </rPh>
    <rPh sb="10" eb="12">
      <t>カナグ</t>
    </rPh>
    <phoneticPr fontId="1"/>
  </si>
  <si>
    <r>
      <t>※納品先が現場の場合、地番ではなく、必ず</t>
    </r>
    <r>
      <rPr>
        <b/>
        <sz val="9"/>
        <color indexed="10"/>
        <rFont val="ＭＳ Ｐゴシック"/>
        <family val="3"/>
        <charset val="128"/>
      </rPr>
      <t>受け取りが確実な住所</t>
    </r>
    <r>
      <rPr>
        <sz val="9"/>
        <color indexed="8"/>
        <rFont val="ＭＳ Ｐゴシック"/>
        <family val="3"/>
        <charset val="128"/>
      </rPr>
      <t>をご記入ください。</t>
    </r>
    <rPh sb="1" eb="3">
      <t>ノウヒン</t>
    </rPh>
    <rPh sb="3" eb="4">
      <t>サキ</t>
    </rPh>
    <rPh sb="5" eb="7">
      <t>ゲンバ</t>
    </rPh>
    <rPh sb="8" eb="10">
      <t>バアイ</t>
    </rPh>
    <rPh sb="11" eb="13">
      <t>チバン</t>
    </rPh>
    <rPh sb="18" eb="19">
      <t>カナラ</t>
    </rPh>
    <rPh sb="20" eb="21">
      <t>ウ</t>
    </rPh>
    <rPh sb="22" eb="23">
      <t>ト</t>
    </rPh>
    <rPh sb="25" eb="27">
      <t>カクジツ</t>
    </rPh>
    <rPh sb="28" eb="30">
      <t>ジュウショ</t>
    </rPh>
    <rPh sb="32" eb="34">
      <t>キニュウ</t>
    </rPh>
    <phoneticPr fontId="2"/>
  </si>
  <si>
    <t>会社名／部署名</t>
    <phoneticPr fontId="1"/>
  </si>
  <si>
    <t>会社FAX番号</t>
    <phoneticPr fontId="1"/>
  </si>
  <si>
    <t>現場担当者名</t>
    <rPh sb="0" eb="2">
      <t>ゲンバ</t>
    </rPh>
    <phoneticPr fontId="1"/>
  </si>
  <si>
    <t>注文担当者名</t>
    <rPh sb="0" eb="2">
      <t>チュウモン</t>
    </rPh>
    <phoneticPr fontId="1"/>
  </si>
  <si>
    <t>ご注文送信先はこちら</t>
    <rPh sb="1" eb="3">
      <t>チュウモン</t>
    </rPh>
    <rPh sb="3" eb="6">
      <t>ソウシンサキ</t>
    </rPh>
    <phoneticPr fontId="1"/>
  </si>
  <si>
    <t>　前入金の場合は振込先を記載した請求書をお送り致しますので、必ずメールアドレス、もしくは会社FAX番号の欄をご記入ください。</t>
    <rPh sb="1" eb="4">
      <t>マエニュウキン</t>
    </rPh>
    <rPh sb="5" eb="7">
      <t>バアイ</t>
    </rPh>
    <rPh sb="8" eb="11">
      <t>フリコミサキ</t>
    </rPh>
    <rPh sb="12" eb="14">
      <t>キサイ</t>
    </rPh>
    <rPh sb="16" eb="19">
      <t>セイキュウショ</t>
    </rPh>
    <rPh sb="21" eb="22">
      <t>オク</t>
    </rPh>
    <rPh sb="23" eb="24">
      <t>イタ</t>
    </rPh>
    <rPh sb="30" eb="31">
      <t>カナラ</t>
    </rPh>
    <rPh sb="44" eb="46">
      <t>カイシャ</t>
    </rPh>
    <rPh sb="49" eb="51">
      <t>バンゴウ</t>
    </rPh>
    <rPh sb="52" eb="53">
      <t>ラン</t>
    </rPh>
    <rPh sb="55" eb="57">
      <t>キニュウ</t>
    </rPh>
    <phoneticPr fontId="1"/>
  </si>
  <si>
    <t>　木製床吹出口・木製床吹出口フィルターは代金引換便の対象外となっており、前入金でのご購入となります。</t>
    <rPh sb="1" eb="7">
      <t>モクセイユカフキダシグチ</t>
    </rPh>
    <rPh sb="8" eb="14">
      <t>モクセイユカフキダシグチ</t>
    </rPh>
    <rPh sb="20" eb="25">
      <t>ダイキンヒキカエビン</t>
    </rPh>
    <rPh sb="26" eb="28">
      <t>タイショウ</t>
    </rPh>
    <rPh sb="28" eb="29">
      <t>ガイ</t>
    </rPh>
    <rPh sb="36" eb="39">
      <t>マエニュウキン</t>
    </rPh>
    <rPh sb="42" eb="44">
      <t>コウニュウ</t>
    </rPh>
    <phoneticPr fontId="1"/>
  </si>
  <si>
    <t xml:space="preserve"> □ 代金引換便を希望</t>
    <rPh sb="3" eb="5">
      <t>ダイキン</t>
    </rPh>
    <rPh sb="5" eb="7">
      <t>ヒキカエ</t>
    </rPh>
    <rPh sb="7" eb="8">
      <t>ビン</t>
    </rPh>
    <rPh sb="9" eb="11">
      <t>キボウ</t>
    </rPh>
    <phoneticPr fontId="1"/>
  </si>
  <si>
    <t xml:space="preserve"> □ 前入金を希望</t>
    <rPh sb="7" eb="9">
      <t>キボウ</t>
    </rPh>
    <phoneticPr fontId="1"/>
  </si>
  <si>
    <r>
      <t>※</t>
    </r>
    <r>
      <rPr>
        <b/>
        <sz val="9"/>
        <rFont val="ＭＳ Ｐゴシック"/>
        <family val="3"/>
        <charset val="128"/>
      </rPr>
      <t>お支払い方法について</t>
    </r>
    <r>
      <rPr>
        <sz val="9"/>
        <rFont val="ＭＳ Ｐゴシック"/>
        <family val="3"/>
        <charset val="128"/>
      </rPr>
      <t>　</t>
    </r>
    <r>
      <rPr>
        <b/>
        <sz val="9"/>
        <color indexed="10"/>
        <rFont val="ＭＳ Ｐゴシック"/>
        <family val="3"/>
        <charset val="128"/>
      </rPr>
      <t>右の「代金引換便を希望」、もしくは「前入金を希望」のどちらかにチェック☑してください。チェック☑のない場合は代金引換便で納品致します。</t>
    </r>
    <rPh sb="2" eb="4">
      <t>シハラ</t>
    </rPh>
    <rPh sb="5" eb="7">
      <t>ホウホウ</t>
    </rPh>
    <phoneticPr fontId="2"/>
  </si>
  <si>
    <r>
      <t xml:space="preserve">※送料（税抜）について　  </t>
    </r>
    <r>
      <rPr>
        <b/>
        <sz val="9"/>
        <color indexed="10"/>
        <rFont val="ＭＳ Ｐゴシック"/>
        <family val="3"/>
        <charset val="128"/>
      </rPr>
      <t>沖縄・離島への送料は、下記の送料とは異なる場合がございます。</t>
    </r>
    <r>
      <rPr>
        <sz val="9"/>
        <color indexed="8"/>
        <rFont val="ＭＳ Ｐゴシック"/>
        <family val="3"/>
        <charset val="128"/>
      </rPr>
      <t>ご注文の際にお問い合わせください。</t>
    </r>
    <rPh sb="1" eb="3">
      <t>ソウリョウ</t>
    </rPh>
    <rPh sb="4" eb="6">
      <t>ゼイヌ</t>
    </rPh>
    <rPh sb="25" eb="27">
      <t>カキ</t>
    </rPh>
    <phoneticPr fontId="1"/>
  </si>
  <si>
    <t>　 木製床吹出口は10枚まで１梱包1500円、木製床吹出口フィルター単品は100組まで１梱包1500円、木製床吹出口受け金具は10枚まで1梱包1300円、</t>
    <rPh sb="34" eb="36">
      <t>タンピン</t>
    </rPh>
    <phoneticPr fontId="1"/>
  </si>
  <si>
    <t>お支払い方法を選択してください。</t>
    <rPh sb="1" eb="3">
      <t>シハラ</t>
    </rPh>
    <rPh sb="4" eb="6">
      <t>ホウホウ</t>
    </rPh>
    <rPh sb="7" eb="9">
      <t>センタク</t>
    </rPh>
    <phoneticPr fontId="1"/>
  </si>
  <si>
    <t>（〒　　　　 - 　　　　　　）</t>
    <phoneticPr fontId="2"/>
  </si>
  <si>
    <t>φ）</t>
    <phoneticPr fontId="1"/>
  </si>
  <si>
    <t>希望納品日</t>
    <rPh sb="2" eb="4">
      <t>ノウヒン</t>
    </rPh>
    <phoneticPr fontId="1"/>
  </si>
  <si>
    <t>現場担当者携帯番号</t>
    <rPh sb="0" eb="2">
      <t>ゲンバ</t>
    </rPh>
    <rPh sb="2" eb="5">
      <t>タントウシャ</t>
    </rPh>
    <rPh sb="5" eb="7">
      <t>ケイタイ</t>
    </rPh>
    <rPh sb="7" eb="9">
      <t>バンゴウ</t>
    </rPh>
    <phoneticPr fontId="2"/>
  </si>
  <si>
    <t>環境創機株式会社　宛　　商品注文書１</t>
    <rPh sb="0" eb="4">
      <t>カンキョウソウキ</t>
    </rPh>
    <rPh sb="4" eb="8">
      <t>カブシキカイシャ</t>
    </rPh>
    <rPh sb="9" eb="10">
      <t>アテ</t>
    </rPh>
    <phoneticPr fontId="2"/>
  </si>
  <si>
    <t>環境創機株式会社　宛　　商品注文書２</t>
    <rPh sb="0" eb="4">
      <t>カンキョウソウキ</t>
    </rPh>
    <rPh sb="4" eb="8">
      <t>カブシキカイシャ</t>
    </rPh>
    <rPh sb="9" eb="10">
      <t>アテ</t>
    </rPh>
    <phoneticPr fontId="2"/>
  </si>
  <si>
    <t>　床やさんスリム　W110×L300茶色セット</t>
  </si>
  <si>
    <t>関連製品</t>
    <rPh sb="0" eb="2">
      <t>カンレン</t>
    </rPh>
    <rPh sb="2" eb="4">
      <t>セイヒン</t>
    </rPh>
    <phoneticPr fontId="1"/>
  </si>
  <si>
    <t>マリンバ</t>
    <phoneticPr fontId="1"/>
  </si>
  <si>
    <t>　床やさんスリム　木製床吹出口マリンバ</t>
    <rPh sb="9" eb="11">
      <t>モクセイ</t>
    </rPh>
    <rPh sb="11" eb="12">
      <t>ユカ</t>
    </rPh>
    <rPh sb="12" eb="13">
      <t>フ</t>
    </rPh>
    <rPh sb="13" eb="14">
      <t>ダ</t>
    </rPh>
    <rPh sb="14" eb="15">
      <t>グチ</t>
    </rPh>
    <phoneticPr fontId="1"/>
  </si>
  <si>
    <t>　 床やさんは4台まで1梱包1300円、床やさんスリムは3台まで1梱包1300円、その他製品は１梱包あたり1300円となります。</t>
    <rPh sb="2" eb="3">
      <t>トコ</t>
    </rPh>
    <rPh sb="8" eb="9">
      <t>ダイ</t>
    </rPh>
    <rPh sb="12" eb="14">
      <t>コンポウ</t>
    </rPh>
    <rPh sb="18" eb="19">
      <t>エン</t>
    </rPh>
    <rPh sb="20" eb="21">
      <t>トコ</t>
    </rPh>
    <rPh sb="29" eb="30">
      <t>ダイ</t>
    </rPh>
    <rPh sb="33" eb="35">
      <t>コンポウ</t>
    </rPh>
    <rPh sb="39" eb="40">
      <t>エン</t>
    </rPh>
    <rPh sb="44" eb="46">
      <t>セイヒン</t>
    </rPh>
    <rPh sb="48" eb="50">
      <t>コンポウ</t>
    </rPh>
    <phoneticPr fontId="1"/>
  </si>
  <si>
    <t>　</t>
    <phoneticPr fontId="1"/>
  </si>
  <si>
    <t>　 加温コイル付切替吹出口・加温コイルボックスは１セット2600円、その他製品は１梱包あたり1300円となります。</t>
    <rPh sb="2" eb="4">
      <t>カオン</t>
    </rPh>
    <rPh sb="14" eb="16">
      <t>カオン</t>
    </rPh>
    <rPh sb="37" eb="39">
      <t>セイヒン</t>
    </rPh>
    <rPh sb="41" eb="43">
      <t>コンポウ</t>
    </rPh>
    <phoneticPr fontId="1"/>
  </si>
  <si>
    <t>　ウォールナット　縦(長)スリット　無塗装品(L=598)</t>
  </si>
  <si>
    <t>マリンバ 関連製品</t>
    <rPh sb="5" eb="7">
      <t>カンレン</t>
    </rPh>
    <rPh sb="7" eb="9">
      <t>セイヒン</t>
    </rPh>
    <phoneticPr fontId="1"/>
  </si>
  <si>
    <t>　桧 (W79×L584)</t>
    <rPh sb="1" eb="2">
      <t>ヒノキ</t>
    </rPh>
    <phoneticPr fontId="2"/>
  </si>
  <si>
    <t>　桧 (W98×L284)</t>
    <rPh sb="1" eb="2">
      <t>ヒノキ</t>
    </rPh>
    <phoneticPr fontId="1"/>
  </si>
  <si>
    <t xml:space="preserve">  木製床吹出口マリンバ用　受け金具 W79×L584用</t>
    <rPh sb="2" eb="8">
      <t>モクセイユカフキダシグチ</t>
    </rPh>
    <rPh sb="12" eb="13">
      <t>ヨウ</t>
    </rPh>
    <rPh sb="14" eb="15">
      <t>ウ</t>
    </rPh>
    <rPh sb="16" eb="18">
      <t>カナグ</t>
    </rPh>
    <rPh sb="27" eb="28">
      <t>ヨウ</t>
    </rPh>
    <phoneticPr fontId="1"/>
  </si>
  <si>
    <t>　木製床吹出口マリンバ用　受け金具 W98×L284用</t>
    <rPh sb="1" eb="7">
      <t>モクセイユカフキダシグチ</t>
    </rPh>
    <rPh sb="11" eb="12">
      <t>ヨウ</t>
    </rPh>
    <rPh sb="13" eb="14">
      <t>ウ</t>
    </rPh>
    <rPh sb="15" eb="17">
      <t>カナグ</t>
    </rPh>
    <rPh sb="26" eb="27">
      <t>ヨウ</t>
    </rPh>
    <phoneticPr fontId="1"/>
  </si>
  <si>
    <t>　木製床吹出口用フィルター W88×L595　（1枚タイプ）</t>
    <rPh sb="1" eb="3">
      <t>モクセイ</t>
    </rPh>
    <rPh sb="3" eb="4">
      <t>ユカ</t>
    </rPh>
    <rPh sb="4" eb="6">
      <t>フキダシ</t>
    </rPh>
    <rPh sb="6" eb="7">
      <t>グチ</t>
    </rPh>
    <rPh sb="7" eb="8">
      <t>ヨウ</t>
    </rPh>
    <rPh sb="25" eb="26">
      <t>マイ</t>
    </rPh>
    <phoneticPr fontId="1"/>
  </si>
  <si>
    <t>　木製床吹出口マリンバ用フィルター　W98×L284用</t>
    <phoneticPr fontId="1"/>
  </si>
  <si>
    <t xml:space="preserve">  木製床吹出口マリンバ用壁・天井面設置キット</t>
    <phoneticPr fontId="1"/>
  </si>
  <si>
    <t>　木製床吹出口マリンバ用フィルターW79×L584用(2枚一組)</t>
    <phoneticPr fontId="1"/>
  </si>
  <si>
    <t>　床吹出口1梱包1300円（W90×L600は10枚まで、W110×L600は10枚まで、W90×L300は20枚まで、W110×L300は20枚までが１梱包）</t>
    <phoneticPr fontId="1"/>
  </si>
  <si>
    <t>　マツ　縦(長)スリット　無塗装品(L=598)</t>
  </si>
  <si>
    <t>　タモ系　縦(長)スリット　無塗装品(L=598)</t>
  </si>
</sst>
</file>

<file path=xl/styles.xml><?xml version="1.0" encoding="utf-8"?>
<styleSheet xmlns="http://schemas.openxmlformats.org/spreadsheetml/2006/main">
  <numFmts count="1">
    <numFmt numFmtId="6" formatCode="&quot;¥&quot;#,##0;[Red]&quot;¥&quot;\-#,##0"/>
  </numFmts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8000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10"/>
      <color rgb="FF800000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  <scheme val="major"/>
    </font>
    <font>
      <b/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9"/>
      <color rgb="FF800000"/>
      <name val="ＭＳ ゴシック"/>
      <family val="3"/>
      <charset val="128"/>
    </font>
    <font>
      <sz val="16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265">
    <xf numFmtId="0" fontId="0" fillId="0" borderId="0" xfId="0">
      <alignment vertical="center"/>
    </xf>
    <xf numFmtId="0" fontId="10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6" fillId="0" borderId="0" xfId="1" applyFont="1" applyBorder="1" applyAlignment="1">
      <alignment vertic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0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0" fontId="21" fillId="0" borderId="3" xfId="0" applyFont="1" applyBorder="1" applyAlignment="1">
      <alignment horizontal="centerContinuous" vertical="center"/>
    </xf>
    <xf numFmtId="0" fontId="21" fillId="0" borderId="4" xfId="0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25" fillId="0" borderId="5" xfId="0" applyFont="1" applyFill="1" applyBorder="1" applyAlignment="1">
      <alignment horizontal="center" vertical="center"/>
    </xf>
    <xf numFmtId="38" fontId="25" fillId="0" borderId="5" xfId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Continuous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38" fontId="16" fillId="0" borderId="6" xfId="1" applyFont="1" applyFill="1" applyBorder="1" applyAlignment="1">
      <alignment vertical="center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38" fontId="16" fillId="0" borderId="6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38" fontId="16" fillId="0" borderId="10" xfId="1" applyFont="1" applyFill="1" applyBorder="1" applyAlignment="1">
      <alignment vertical="center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38" fontId="16" fillId="0" borderId="10" xfId="0" applyNumberFormat="1" applyFont="1" applyFill="1" applyBorder="1" applyAlignment="1">
      <alignment vertical="center"/>
    </xf>
    <xf numFmtId="38" fontId="26" fillId="0" borderId="14" xfId="0" applyNumberFormat="1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38" fontId="16" fillId="0" borderId="15" xfId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38" fontId="16" fillId="0" borderId="15" xfId="0" applyNumberFormat="1" applyFont="1" applyFill="1" applyBorder="1" applyAlignment="1">
      <alignment vertical="center"/>
    </xf>
    <xf numFmtId="38" fontId="26" fillId="0" borderId="6" xfId="0" applyNumberFormat="1" applyFont="1" applyFill="1" applyBorder="1" applyAlignment="1">
      <alignment vertical="center"/>
    </xf>
    <xf numFmtId="38" fontId="26" fillId="0" borderId="10" xfId="0" applyNumberFormat="1" applyFont="1" applyFill="1" applyBorder="1" applyAlignment="1">
      <alignment vertical="center"/>
    </xf>
    <xf numFmtId="38" fontId="26" fillId="0" borderId="15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38" fontId="16" fillId="0" borderId="19" xfId="1" applyFont="1" applyFill="1" applyBorder="1" applyAlignment="1">
      <alignment vertical="center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38" fontId="16" fillId="0" borderId="19" xfId="0" applyNumberFormat="1" applyFont="1" applyFill="1" applyBorder="1" applyAlignment="1">
      <alignment vertical="center"/>
    </xf>
    <xf numFmtId="38" fontId="26" fillId="0" borderId="19" xfId="0" applyNumberFormat="1" applyFont="1" applyFill="1" applyBorder="1" applyAlignment="1">
      <alignment vertical="center"/>
    </xf>
    <xf numFmtId="38" fontId="16" fillId="0" borderId="10" xfId="1" applyFont="1" applyFill="1" applyBorder="1" applyAlignment="1" applyProtection="1">
      <alignment vertical="center"/>
      <protection locked="0"/>
    </xf>
    <xf numFmtId="0" fontId="21" fillId="0" borderId="17" xfId="0" applyFont="1" applyFill="1" applyBorder="1" applyAlignment="1" applyProtection="1">
      <alignment vertical="center"/>
      <protection locked="0"/>
    </xf>
    <xf numFmtId="38" fontId="16" fillId="0" borderId="7" xfId="0" applyNumberFormat="1" applyFont="1" applyFill="1" applyBorder="1" applyAlignment="1">
      <alignment vertical="center"/>
    </xf>
    <xf numFmtId="38" fontId="16" fillId="0" borderId="16" xfId="0" applyNumberFormat="1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38" fontId="27" fillId="0" borderId="10" xfId="0" applyNumberFormat="1" applyFont="1" applyFill="1" applyBorder="1" applyAlignment="1">
      <alignment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5" xfId="0" applyFont="1" applyBorder="1" applyAlignment="1">
      <alignment horizontal="centerContinuous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38" fontId="16" fillId="0" borderId="26" xfId="1" applyFont="1" applyFill="1" applyBorder="1" applyAlignment="1">
      <alignment vertical="center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38" fontId="16" fillId="0" borderId="26" xfId="0" applyNumberFormat="1" applyFont="1" applyFill="1" applyBorder="1" applyAlignment="1">
      <alignment vertical="center"/>
    </xf>
    <xf numFmtId="38" fontId="26" fillId="0" borderId="26" xfId="0" applyNumberFormat="1" applyFont="1" applyFill="1" applyBorder="1" applyAlignment="1">
      <alignment vertical="center"/>
    </xf>
    <xf numFmtId="38" fontId="11" fillId="0" borderId="3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35" xfId="0" applyFont="1" applyFill="1" applyBorder="1" applyAlignment="1">
      <alignment vertical="center"/>
    </xf>
    <xf numFmtId="38" fontId="16" fillId="0" borderId="32" xfId="1" applyFont="1" applyFill="1" applyBorder="1" applyAlignment="1">
      <alignment vertical="center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38" fontId="16" fillId="0" borderId="32" xfId="0" applyNumberFormat="1" applyFont="1" applyFill="1" applyBorder="1" applyAlignment="1">
      <alignment vertical="center"/>
    </xf>
    <xf numFmtId="38" fontId="26" fillId="0" borderId="32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38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38" fontId="16" fillId="0" borderId="14" xfId="0" applyNumberFormat="1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21" fillId="0" borderId="36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0" xfId="0" applyNumberFormat="1" applyFont="1" applyBorder="1" applyAlignment="1">
      <alignment horizontal="left" vertical="center"/>
    </xf>
    <xf numFmtId="0" fontId="25" fillId="0" borderId="38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8" fontId="16" fillId="0" borderId="6" xfId="1" applyNumberFormat="1" applyFont="1" applyFill="1" applyBorder="1" applyAlignment="1">
      <alignment vertical="center"/>
    </xf>
    <xf numFmtId="38" fontId="16" fillId="0" borderId="10" xfId="1" applyNumberFormat="1" applyFont="1" applyFill="1" applyBorder="1" applyAlignment="1">
      <alignment vertical="center"/>
    </xf>
    <xf numFmtId="38" fontId="16" fillId="0" borderId="15" xfId="1" applyNumberFormat="1" applyFont="1" applyFill="1" applyBorder="1" applyAlignment="1">
      <alignment vertical="center"/>
    </xf>
    <xf numFmtId="38" fontId="16" fillId="0" borderId="14" xfId="1" applyNumberFormat="1" applyFont="1" applyFill="1" applyBorder="1" applyAlignment="1">
      <alignment vertical="center"/>
    </xf>
    <xf numFmtId="38" fontId="16" fillId="0" borderId="32" xfId="1" applyNumberFormat="1" applyFont="1" applyFill="1" applyBorder="1" applyAlignment="1">
      <alignment vertical="center"/>
    </xf>
    <xf numFmtId="38" fontId="16" fillId="0" borderId="19" xfId="1" applyNumberFormat="1" applyFont="1" applyFill="1" applyBorder="1" applyAlignment="1">
      <alignment vertical="center"/>
    </xf>
    <xf numFmtId="38" fontId="16" fillId="0" borderId="10" xfId="1" applyNumberFormat="1" applyFont="1" applyFill="1" applyBorder="1" applyAlignment="1" applyProtection="1">
      <alignment vertical="center"/>
      <protection locked="0"/>
    </xf>
    <xf numFmtId="38" fontId="16" fillId="0" borderId="26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5" fillId="0" borderId="0" xfId="0" applyFont="1" applyFill="1" applyBorder="1" applyAlignment="1">
      <alignment horizontal="centerContinuous" vertical="center"/>
    </xf>
    <xf numFmtId="6" fontId="31" fillId="0" borderId="40" xfId="2" applyFont="1" applyBorder="1" applyAlignment="1">
      <alignment vertical="center"/>
    </xf>
    <xf numFmtId="6" fontId="31" fillId="0" borderId="41" xfId="2" applyFont="1" applyBorder="1" applyAlignment="1">
      <alignment vertical="center"/>
    </xf>
    <xf numFmtId="6" fontId="31" fillId="0" borderId="14" xfId="2" applyFont="1" applyBorder="1" applyAlignment="1">
      <alignment vertical="center"/>
    </xf>
    <xf numFmtId="6" fontId="31" fillId="0" borderId="3" xfId="2" applyFont="1" applyBorder="1" applyAlignment="1">
      <alignment vertical="center"/>
    </xf>
    <xf numFmtId="0" fontId="32" fillId="0" borderId="0" xfId="0" applyNumberFormat="1" applyFont="1" applyBorder="1" applyAlignment="1">
      <alignment horizontal="left" vertical="top"/>
    </xf>
    <xf numFmtId="0" fontId="33" fillId="0" borderId="0" xfId="0" applyFont="1" applyBorder="1" applyAlignment="1">
      <alignment vertical="center"/>
    </xf>
    <xf numFmtId="0" fontId="34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2" fillId="0" borderId="0" xfId="0" applyNumberFormat="1" applyFont="1" applyBorder="1" applyAlignment="1">
      <alignment horizontal="left" vertical="top"/>
    </xf>
    <xf numFmtId="0" fontId="25" fillId="0" borderId="37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vertical="center"/>
    </xf>
    <xf numFmtId="0" fontId="21" fillId="0" borderId="44" xfId="0" applyFont="1" applyFill="1" applyBorder="1" applyAlignment="1">
      <alignment vertical="center"/>
    </xf>
    <xf numFmtId="0" fontId="21" fillId="0" borderId="45" xfId="0" applyFont="1" applyFill="1" applyBorder="1" applyAlignment="1">
      <alignment vertical="center"/>
    </xf>
    <xf numFmtId="38" fontId="16" fillId="0" borderId="42" xfId="1" applyFont="1" applyFill="1" applyBorder="1" applyAlignment="1">
      <alignment vertical="center"/>
    </xf>
    <xf numFmtId="38" fontId="16" fillId="0" borderId="42" xfId="1" applyNumberFormat="1" applyFont="1" applyFill="1" applyBorder="1" applyAlignment="1">
      <alignment vertical="center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38" fontId="16" fillId="0" borderId="42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1" fillId="0" borderId="46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38" fontId="16" fillId="0" borderId="23" xfId="1" applyFont="1" applyFill="1" applyBorder="1" applyAlignment="1">
      <alignment vertical="center"/>
    </xf>
    <xf numFmtId="38" fontId="16" fillId="0" borderId="23" xfId="1" applyNumberFormat="1" applyFont="1" applyFill="1" applyBorder="1" applyAlignment="1">
      <alignment vertical="center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38" fontId="16" fillId="0" borderId="23" xfId="0" applyNumberFormat="1" applyFont="1" applyFill="1" applyBorder="1" applyAlignment="1">
      <alignment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vertical="center"/>
    </xf>
    <xf numFmtId="0" fontId="21" fillId="0" borderId="47" xfId="0" applyFont="1" applyFill="1" applyBorder="1" applyAlignment="1">
      <alignment vertical="center"/>
    </xf>
    <xf numFmtId="38" fontId="16" fillId="0" borderId="49" xfId="1" applyFont="1" applyFill="1" applyBorder="1" applyAlignment="1">
      <alignment vertical="center"/>
    </xf>
    <xf numFmtId="38" fontId="16" fillId="0" borderId="49" xfId="1" applyNumberFormat="1" applyFont="1" applyFill="1" applyBorder="1" applyAlignment="1">
      <alignment vertical="center"/>
    </xf>
    <xf numFmtId="0" fontId="16" fillId="0" borderId="49" xfId="0" applyFont="1" applyFill="1" applyBorder="1" applyAlignment="1" applyProtection="1">
      <alignment horizontal="center" vertical="center"/>
      <protection locked="0"/>
    </xf>
    <xf numFmtId="38" fontId="16" fillId="0" borderId="49" xfId="0" applyNumberFormat="1" applyFont="1" applyFill="1" applyBorder="1" applyAlignment="1">
      <alignment vertical="center"/>
    </xf>
    <xf numFmtId="38" fontId="26" fillId="0" borderId="10" xfId="0" applyNumberFormat="1" applyFont="1" applyBorder="1">
      <alignment vertical="center"/>
    </xf>
    <xf numFmtId="38" fontId="26" fillId="0" borderId="14" xfId="0" applyNumberFormat="1" applyFont="1" applyBorder="1">
      <alignment vertical="center"/>
    </xf>
    <xf numFmtId="38" fontId="26" fillId="0" borderId="49" xfId="0" applyNumberFormat="1" applyFont="1" applyFill="1" applyBorder="1" applyAlignment="1">
      <alignment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vertical="center"/>
    </xf>
    <xf numFmtId="0" fontId="21" fillId="0" borderId="5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38" fontId="16" fillId="0" borderId="40" xfId="1" applyFont="1" applyFill="1" applyBorder="1" applyAlignment="1">
      <alignment vertical="center"/>
    </xf>
    <xf numFmtId="38" fontId="16" fillId="0" borderId="40" xfId="1" applyNumberFormat="1" applyFont="1" applyFill="1" applyBorder="1" applyAlignment="1">
      <alignment vertical="center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38" fontId="16" fillId="0" borderId="4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8" fontId="26" fillId="0" borderId="14" xfId="0" applyNumberFormat="1" applyFont="1" applyFill="1" applyBorder="1" applyAlignment="1">
      <alignment horizontal="center" vertical="center"/>
    </xf>
    <xf numFmtId="38" fontId="26" fillId="0" borderId="55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8" fontId="26" fillId="0" borderId="52" xfId="0" applyNumberFormat="1" applyFont="1" applyFill="1" applyBorder="1" applyAlignment="1">
      <alignment horizontal="center" vertical="center"/>
    </xf>
    <xf numFmtId="38" fontId="26" fillId="0" borderId="14" xfId="0" applyNumberFormat="1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38" fontId="26" fillId="0" borderId="42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6" fontId="31" fillId="0" borderId="31" xfId="2" applyFont="1" applyBorder="1" applyAlignment="1">
      <alignment horizontal="right" vertical="center"/>
    </xf>
    <xf numFmtId="6" fontId="31" fillId="0" borderId="51" xfId="2" applyFont="1" applyBorder="1" applyAlignment="1">
      <alignment horizontal="right" vertical="center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37" fillId="0" borderId="11" xfId="0" applyFont="1" applyFill="1" applyBorder="1" applyAlignment="1" applyProtection="1">
      <alignment horizontal="left" vertical="center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26" fillId="0" borderId="52" xfId="0" applyNumberFormat="1" applyFont="1" applyFill="1" applyBorder="1" applyAlignment="1">
      <alignment horizontal="center" vertical="top"/>
    </xf>
    <xf numFmtId="38" fontId="26" fillId="0" borderId="14" xfId="0" applyNumberFormat="1" applyFont="1" applyFill="1" applyBorder="1" applyAlignment="1">
      <alignment horizontal="center" vertical="top"/>
    </xf>
    <xf numFmtId="38" fontId="26" fillId="0" borderId="23" xfId="0" applyNumberFormat="1" applyFont="1" applyFill="1" applyBorder="1" applyAlignment="1">
      <alignment horizontal="center" vertical="top"/>
    </xf>
    <xf numFmtId="0" fontId="25" fillId="0" borderId="37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32" fillId="0" borderId="0" xfId="0" applyNumberFormat="1" applyFont="1" applyBorder="1" applyAlignment="1">
      <alignment horizontal="left" vertical="top"/>
    </xf>
    <xf numFmtId="0" fontId="24" fillId="0" borderId="30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39" fillId="0" borderId="27" xfId="0" applyFont="1" applyFill="1" applyBorder="1" applyAlignment="1" applyProtection="1">
      <alignment horizontal="center" vertical="center"/>
      <protection locked="0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24" fillId="0" borderId="50" xfId="0" applyFont="1" applyFill="1" applyBorder="1" applyAlignment="1">
      <alignment horizontal="center" vertical="center"/>
    </xf>
    <xf numFmtId="0" fontId="39" fillId="0" borderId="28" xfId="0" applyFont="1" applyFill="1" applyBorder="1" applyAlignment="1" applyProtection="1">
      <alignment horizontal="center" vertical="center"/>
      <protection locked="0"/>
    </xf>
    <xf numFmtId="0" fontId="39" fillId="0" borderId="29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50" xfId="0" applyFont="1" applyFill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37" fillId="0" borderId="27" xfId="0" applyFont="1" applyFill="1" applyBorder="1" applyAlignment="1" applyProtection="1">
      <alignment horizontal="left" vertical="center"/>
      <protection locked="0"/>
    </xf>
    <xf numFmtId="0" fontId="37" fillId="0" borderId="30" xfId="0" applyFont="1" applyFill="1" applyBorder="1" applyAlignment="1" applyProtection="1">
      <alignment horizontal="center" vertical="center"/>
      <protection locked="0"/>
    </xf>
    <xf numFmtId="0" fontId="37" fillId="0" borderId="50" xfId="0" applyFont="1" applyFill="1" applyBorder="1" applyAlignment="1" applyProtection="1">
      <alignment horizontal="center" vertical="center"/>
      <protection locked="0"/>
    </xf>
    <xf numFmtId="0" fontId="37" fillId="0" borderId="41" xfId="0" applyFont="1" applyFill="1" applyBorder="1" applyAlignment="1" applyProtection="1">
      <alignment horizontal="center" vertical="center"/>
      <protection locked="0"/>
    </xf>
    <xf numFmtId="0" fontId="40" fillId="0" borderId="30" xfId="0" applyFont="1" applyFill="1" applyBorder="1" applyAlignment="1" applyProtection="1">
      <alignment horizontal="center" vertical="center"/>
      <protection locked="0"/>
    </xf>
    <xf numFmtId="0" fontId="40" fillId="0" borderId="50" xfId="0" applyFont="1" applyFill="1" applyBorder="1" applyAlignment="1" applyProtection="1">
      <alignment horizontal="center" vertical="center"/>
      <protection locked="0"/>
    </xf>
    <xf numFmtId="0" fontId="37" fillId="0" borderId="27" xfId="0" applyFont="1" applyFill="1" applyBorder="1" applyAlignment="1" applyProtection="1">
      <alignment horizontal="center" vertical="center"/>
      <protection locked="0"/>
    </xf>
    <xf numFmtId="0" fontId="37" fillId="0" borderId="28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37" fillId="0" borderId="29" xfId="0" applyFont="1" applyFill="1" applyBorder="1" applyAlignment="1" applyProtection="1">
      <alignment horizontal="center" vertical="center"/>
      <protection locked="0"/>
    </xf>
    <xf numFmtId="0" fontId="24" fillId="0" borderId="28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21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481013</xdr:colOff>
      <xdr:row>53</xdr:row>
      <xdr:rowOff>123825</xdr:rowOff>
    </xdr:from>
    <xdr:to>
      <xdr:col>13</xdr:col>
      <xdr:colOff>942975</xdr:colOff>
      <xdr:row>56</xdr:row>
      <xdr:rowOff>247650</xdr:rowOff>
    </xdr:to>
    <xdr:pic>
      <xdr:nvPicPr>
        <xdr:cNvPr id="1397" name="Picture 1" descr="kankyosoki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05725" y="14282738"/>
          <a:ext cx="3181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481013</xdr:colOff>
      <xdr:row>40</xdr:row>
      <xdr:rowOff>123825</xdr:rowOff>
    </xdr:from>
    <xdr:to>
      <xdr:col>13</xdr:col>
      <xdr:colOff>942975</xdr:colOff>
      <xdr:row>43</xdr:row>
      <xdr:rowOff>247650</xdr:rowOff>
    </xdr:to>
    <xdr:pic>
      <xdr:nvPicPr>
        <xdr:cNvPr id="2102" name="Picture 1" descr="kankyosoki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05725" y="11349038"/>
          <a:ext cx="3181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61"/>
  <sheetViews>
    <sheetView tabSelected="1" topLeftCell="A13" zoomScaleNormal="100" workbookViewId="0">
      <selection activeCell="N32" sqref="N32:N34"/>
    </sheetView>
  </sheetViews>
  <sheetFormatPr defaultColWidth="9" defaultRowHeight="21" customHeight="1"/>
  <cols>
    <col min="1" max="9" width="10" style="8" customWidth="1"/>
    <col min="10" max="11" width="11.125" style="8" customWidth="1"/>
    <col min="12" max="14" width="13.5" style="8" customWidth="1"/>
    <col min="15" max="16384" width="9" style="8"/>
  </cols>
  <sheetData>
    <row r="1" spans="1:14" ht="6" customHeight="1" thickBot="1">
      <c r="A1" s="122"/>
    </row>
    <row r="2" spans="1:14" s="1" customFormat="1" ht="27" customHeight="1" thickBot="1">
      <c r="A2" s="217" t="s">
        <v>144</v>
      </c>
      <c r="B2" s="217"/>
      <c r="C2" s="217"/>
      <c r="D2" s="217"/>
      <c r="E2" s="217"/>
      <c r="F2" s="217"/>
      <c r="G2" s="217"/>
      <c r="H2" s="137"/>
      <c r="I2" s="35"/>
      <c r="J2" s="215" t="s">
        <v>124</v>
      </c>
      <c r="K2" s="216"/>
      <c r="L2" s="208" t="s">
        <v>123</v>
      </c>
      <c r="M2" s="208"/>
      <c r="N2" s="222"/>
    </row>
    <row r="3" spans="1:14" s="2" customFormat="1" ht="27" customHeight="1" thickBot="1">
      <c r="A3" s="119" t="s">
        <v>0</v>
      </c>
      <c r="B3" s="119"/>
      <c r="C3" s="119"/>
      <c r="D3" s="119"/>
      <c r="E3" s="119"/>
      <c r="F3" s="119"/>
      <c r="G3" s="119"/>
      <c r="H3" s="119"/>
      <c r="I3" s="132"/>
      <c r="J3" s="215" t="s">
        <v>142</v>
      </c>
      <c r="K3" s="216"/>
      <c r="L3" s="208" t="s">
        <v>123</v>
      </c>
      <c r="M3" s="208"/>
      <c r="N3" s="222"/>
    </row>
    <row r="4" spans="1:14" s="3" customFormat="1" ht="22.5" customHeight="1" thickBot="1">
      <c r="A4" s="104" t="s">
        <v>106</v>
      </c>
      <c r="B4" s="30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4" customFormat="1" ht="21" customHeight="1">
      <c r="A5" s="242" t="s">
        <v>1</v>
      </c>
      <c r="B5" s="243"/>
      <c r="C5" s="236"/>
      <c r="D5" s="237"/>
      <c r="E5" s="237"/>
      <c r="F5" s="237"/>
      <c r="G5" s="237"/>
      <c r="H5" s="237"/>
      <c r="I5" s="237"/>
      <c r="J5" s="218" t="s">
        <v>113</v>
      </c>
      <c r="K5" s="219"/>
      <c r="L5" s="229"/>
      <c r="M5" s="230"/>
      <c r="N5" s="231"/>
    </row>
    <row r="6" spans="1:14" s="4" customFormat="1" ht="39.6" customHeight="1" thickBot="1">
      <c r="A6" s="244" t="s">
        <v>127</v>
      </c>
      <c r="B6" s="245"/>
      <c r="C6" s="238"/>
      <c r="D6" s="239"/>
      <c r="E6" s="239"/>
      <c r="F6" s="239"/>
      <c r="G6" s="239"/>
      <c r="H6" s="239"/>
      <c r="I6" s="239"/>
      <c r="J6" s="220" t="s">
        <v>130</v>
      </c>
      <c r="K6" s="221"/>
      <c r="L6" s="223"/>
      <c r="M6" s="227"/>
      <c r="N6" s="228"/>
    </row>
    <row r="7" spans="1:14" s="4" customFormat="1" ht="36" customHeight="1" thickBot="1">
      <c r="A7" s="244" t="s">
        <v>3</v>
      </c>
      <c r="B7" s="245"/>
      <c r="C7" s="232" t="s">
        <v>140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5"/>
    </row>
    <row r="8" spans="1:14" s="4" customFormat="1" ht="27" customHeight="1">
      <c r="A8" s="246" t="s">
        <v>4</v>
      </c>
      <c r="B8" s="247"/>
      <c r="C8" s="233"/>
      <c r="D8" s="234"/>
      <c r="E8" s="234"/>
      <c r="F8" s="234"/>
      <c r="G8" s="235"/>
      <c r="H8" s="218" t="s">
        <v>128</v>
      </c>
      <c r="I8" s="219"/>
      <c r="J8" s="218"/>
      <c r="K8" s="226"/>
      <c r="L8" s="226"/>
      <c r="M8" s="226"/>
      <c r="N8" s="219"/>
    </row>
    <row r="9" spans="1:14" s="4" customFormat="1" ht="27" customHeight="1" thickBot="1">
      <c r="A9" s="248" t="s">
        <v>5</v>
      </c>
      <c r="B9" s="249"/>
      <c r="C9" s="238"/>
      <c r="D9" s="239"/>
      <c r="E9" s="239"/>
      <c r="F9" s="239"/>
      <c r="G9" s="255"/>
      <c r="H9" s="254" t="s">
        <v>114</v>
      </c>
      <c r="I9" s="221"/>
      <c r="J9" s="254"/>
      <c r="K9" s="256"/>
      <c r="L9" s="256"/>
      <c r="M9" s="256"/>
      <c r="N9" s="221"/>
    </row>
    <row r="10" spans="1:14" s="3" customFormat="1" ht="6" customHeight="1" thickBot="1">
      <c r="A10" s="31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</row>
    <row r="11" spans="1:14" s="4" customFormat="1" ht="21" customHeight="1">
      <c r="A11" s="242" t="s">
        <v>1</v>
      </c>
      <c r="B11" s="243"/>
      <c r="C11" s="236"/>
      <c r="D11" s="237"/>
      <c r="E11" s="237"/>
      <c r="F11" s="237"/>
      <c r="G11" s="237"/>
      <c r="H11" s="237"/>
      <c r="I11" s="237"/>
      <c r="J11" s="218" t="s">
        <v>113</v>
      </c>
      <c r="K11" s="219"/>
      <c r="L11" s="229"/>
      <c r="M11" s="261"/>
      <c r="N11" s="262"/>
    </row>
    <row r="12" spans="1:14" s="4" customFormat="1" ht="30" customHeight="1" thickBot="1">
      <c r="A12" s="248" t="s">
        <v>6</v>
      </c>
      <c r="B12" s="249"/>
      <c r="C12" s="238"/>
      <c r="D12" s="239"/>
      <c r="E12" s="239"/>
      <c r="F12" s="239"/>
      <c r="G12" s="239"/>
      <c r="H12" s="239"/>
      <c r="I12" s="239"/>
      <c r="J12" s="254" t="s">
        <v>129</v>
      </c>
      <c r="K12" s="221"/>
      <c r="L12" s="223"/>
      <c r="M12" s="224"/>
      <c r="N12" s="225"/>
    </row>
    <row r="13" spans="1:14" s="4" customFormat="1" ht="36" customHeight="1" thickBot="1">
      <c r="A13" s="257" t="s">
        <v>44</v>
      </c>
      <c r="B13" s="258"/>
      <c r="C13" s="209" t="s">
        <v>140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1"/>
    </row>
    <row r="14" spans="1:14" s="4" customFormat="1" ht="27" customHeight="1" thickBot="1">
      <c r="A14" s="259" t="s">
        <v>143</v>
      </c>
      <c r="B14" s="260"/>
      <c r="C14" s="207"/>
      <c r="D14" s="208"/>
      <c r="E14" s="208"/>
      <c r="F14" s="208"/>
      <c r="G14" s="208"/>
      <c r="H14" s="208"/>
      <c r="I14" s="208"/>
      <c r="J14" s="215" t="s">
        <v>118</v>
      </c>
      <c r="K14" s="216"/>
      <c r="L14" s="204" t="s">
        <v>117</v>
      </c>
      <c r="M14" s="205"/>
      <c r="N14" s="206"/>
    </row>
    <row r="15" spans="1:14" s="7" customFormat="1" ht="6" customHeight="1" thickBot="1">
      <c r="A15" s="5"/>
      <c r="B15" s="6"/>
      <c r="C15" s="36"/>
      <c r="D15" s="36"/>
      <c r="E15" s="36"/>
      <c r="F15" s="36"/>
      <c r="G15" s="36"/>
      <c r="H15" s="36"/>
      <c r="I15" s="37"/>
      <c r="J15" s="37"/>
      <c r="K15" s="37"/>
      <c r="L15" s="36"/>
      <c r="M15" s="36"/>
      <c r="N15" s="36"/>
    </row>
    <row r="16" spans="1:14" s="7" customFormat="1" ht="21" customHeight="1" thickBot="1">
      <c r="A16" s="252" t="s">
        <v>7</v>
      </c>
      <c r="B16" s="253"/>
      <c r="C16" s="38" t="s">
        <v>8</v>
      </c>
      <c r="D16" s="116" t="s">
        <v>9</v>
      </c>
      <c r="E16" s="120"/>
      <c r="F16" s="120"/>
      <c r="G16" s="117"/>
      <c r="H16" s="120"/>
      <c r="I16" s="118"/>
      <c r="J16" s="39" t="s">
        <v>119</v>
      </c>
      <c r="K16" s="39" t="s">
        <v>120</v>
      </c>
      <c r="L16" s="40" t="s">
        <v>121</v>
      </c>
      <c r="M16" s="40" t="s">
        <v>115</v>
      </c>
      <c r="N16" s="41" t="s">
        <v>116</v>
      </c>
    </row>
    <row r="17" spans="1:14" ht="21" customHeight="1">
      <c r="A17" s="24"/>
      <c r="B17" s="25"/>
      <c r="C17" s="42">
        <v>30301</v>
      </c>
      <c r="D17" s="43" t="s">
        <v>10</v>
      </c>
      <c r="E17" s="44"/>
      <c r="F17" s="44"/>
      <c r="G17" s="44"/>
      <c r="H17" s="44"/>
      <c r="I17" s="45"/>
      <c r="J17" s="46">
        <v>4900</v>
      </c>
      <c r="K17" s="123">
        <v>5390</v>
      </c>
      <c r="L17" s="47"/>
      <c r="M17" s="48" t="str">
        <f t="shared" ref="M17:M44" si="0">IF(L17=0,"",L17*J17)</f>
        <v/>
      </c>
      <c r="N17" s="212" t="str">
        <f>IF((ROUNDUP(SUM(L17:L18)/10+SUM(L19:L20)/10+SUM(L21:L22)/20+SUM(L23:L24)/20,0)*1300)=0,"",(ROUNDUP(SUM(L17:L18)/10+SUM(L19:L20)/10+SUM(L21:L22)/20+SUM(L23:L24)/20,0)*1300))</f>
        <v/>
      </c>
    </row>
    <row r="18" spans="1:14" ht="21" customHeight="1">
      <c r="A18" s="189" t="s">
        <v>96</v>
      </c>
      <c r="B18" s="190"/>
      <c r="C18" s="49">
        <v>30302</v>
      </c>
      <c r="D18" s="50" t="s">
        <v>11</v>
      </c>
      <c r="E18" s="51"/>
      <c r="F18" s="51"/>
      <c r="G18" s="51"/>
      <c r="H18" s="51"/>
      <c r="I18" s="52"/>
      <c r="J18" s="53">
        <v>4900</v>
      </c>
      <c r="K18" s="124">
        <v>5390</v>
      </c>
      <c r="L18" s="54"/>
      <c r="M18" s="55" t="str">
        <f t="shared" si="0"/>
        <v/>
      </c>
      <c r="N18" s="213"/>
    </row>
    <row r="19" spans="1:14" ht="21" customHeight="1">
      <c r="A19" s="189" t="s">
        <v>97</v>
      </c>
      <c r="B19" s="190"/>
      <c r="C19" s="49">
        <v>30303</v>
      </c>
      <c r="D19" s="50" t="s">
        <v>12</v>
      </c>
      <c r="E19" s="51"/>
      <c r="F19" s="51"/>
      <c r="G19" s="51"/>
      <c r="H19" s="51"/>
      <c r="I19" s="52"/>
      <c r="J19" s="53">
        <v>5500</v>
      </c>
      <c r="K19" s="124">
        <v>6050</v>
      </c>
      <c r="L19" s="54"/>
      <c r="M19" s="55" t="str">
        <f>IF(L19=0,"",L19*J19)</f>
        <v/>
      </c>
      <c r="N19" s="213"/>
    </row>
    <row r="20" spans="1:14" ht="21" customHeight="1">
      <c r="A20" s="102"/>
      <c r="B20" s="103"/>
      <c r="C20" s="49">
        <v>30304</v>
      </c>
      <c r="D20" s="50" t="s">
        <v>13</v>
      </c>
      <c r="E20" s="51"/>
      <c r="F20" s="51"/>
      <c r="G20" s="51"/>
      <c r="H20" s="51"/>
      <c r="I20" s="52"/>
      <c r="J20" s="53">
        <v>5500</v>
      </c>
      <c r="K20" s="124">
        <v>6050</v>
      </c>
      <c r="L20" s="54"/>
      <c r="M20" s="55" t="str">
        <f t="shared" si="0"/>
        <v/>
      </c>
      <c r="N20" s="213"/>
    </row>
    <row r="21" spans="1:14" ht="21" customHeight="1">
      <c r="A21" s="240" t="s">
        <v>105</v>
      </c>
      <c r="B21" s="241"/>
      <c r="C21" s="49">
        <v>30305</v>
      </c>
      <c r="D21" s="50" t="s">
        <v>14</v>
      </c>
      <c r="E21" s="51"/>
      <c r="F21" s="51"/>
      <c r="G21" s="51"/>
      <c r="H21" s="51"/>
      <c r="I21" s="52"/>
      <c r="J21" s="53">
        <v>4800</v>
      </c>
      <c r="K21" s="124">
        <v>5280</v>
      </c>
      <c r="L21" s="54"/>
      <c r="M21" s="55" t="str">
        <f t="shared" si="0"/>
        <v/>
      </c>
      <c r="N21" s="213"/>
    </row>
    <row r="22" spans="1:14" ht="21" customHeight="1">
      <c r="A22" s="240"/>
      <c r="B22" s="241"/>
      <c r="C22" s="49">
        <v>30306</v>
      </c>
      <c r="D22" s="50" t="s">
        <v>15</v>
      </c>
      <c r="E22" s="51"/>
      <c r="F22" s="51"/>
      <c r="G22" s="51"/>
      <c r="H22" s="51"/>
      <c r="I22" s="52"/>
      <c r="J22" s="53">
        <v>4800</v>
      </c>
      <c r="K22" s="124">
        <v>5280</v>
      </c>
      <c r="L22" s="54"/>
      <c r="M22" s="55" t="str">
        <f t="shared" si="0"/>
        <v/>
      </c>
      <c r="N22" s="213"/>
    </row>
    <row r="23" spans="1:14" ht="21" customHeight="1">
      <c r="A23" s="240"/>
      <c r="B23" s="241"/>
      <c r="C23" s="49">
        <v>30307</v>
      </c>
      <c r="D23" s="50" t="s">
        <v>16</v>
      </c>
      <c r="E23" s="51"/>
      <c r="F23" s="51"/>
      <c r="G23" s="51"/>
      <c r="H23" s="51"/>
      <c r="I23" s="52"/>
      <c r="J23" s="53">
        <v>5200</v>
      </c>
      <c r="K23" s="124">
        <v>5720</v>
      </c>
      <c r="L23" s="54"/>
      <c r="M23" s="55" t="str">
        <f t="shared" si="0"/>
        <v/>
      </c>
      <c r="N23" s="213"/>
    </row>
    <row r="24" spans="1:14" ht="21" customHeight="1">
      <c r="A24" s="111"/>
      <c r="B24" s="112"/>
      <c r="C24" s="57">
        <v>30308</v>
      </c>
      <c r="D24" s="58" t="s">
        <v>108</v>
      </c>
      <c r="E24" s="59"/>
      <c r="F24" s="59"/>
      <c r="G24" s="59"/>
      <c r="H24" s="59"/>
      <c r="I24" s="60"/>
      <c r="J24" s="61">
        <v>5200</v>
      </c>
      <c r="K24" s="125">
        <v>5720</v>
      </c>
      <c r="L24" s="62"/>
      <c r="M24" s="63" t="str">
        <f t="shared" si="0"/>
        <v/>
      </c>
      <c r="N24" s="214"/>
    </row>
    <row r="25" spans="1:14" ht="21" customHeight="1">
      <c r="A25" s="193" t="s">
        <v>107</v>
      </c>
      <c r="B25" s="194"/>
      <c r="C25" s="167">
        <v>30701</v>
      </c>
      <c r="D25" s="113" t="s">
        <v>155</v>
      </c>
      <c r="E25" s="168"/>
      <c r="F25" s="168"/>
      <c r="G25" s="168"/>
      <c r="H25" s="168"/>
      <c r="I25" s="169"/>
      <c r="J25" s="170">
        <v>5800</v>
      </c>
      <c r="K25" s="171">
        <v>6380.0000000000009</v>
      </c>
      <c r="L25" s="172"/>
      <c r="M25" s="173" t="str">
        <f>IF(L25=0,"",L25*J25)</f>
        <v/>
      </c>
      <c r="N25" s="101" t="str">
        <f>IF((ROUNDUP(SUM(L25)/10,0)*1300)=0,"",(ROUNDUP(SUM(L25)/10,0)*1300))</f>
        <v/>
      </c>
    </row>
    <row r="26" spans="1:14" ht="21" customHeight="1" thickBot="1">
      <c r="A26" s="189" t="s">
        <v>148</v>
      </c>
      <c r="B26" s="190"/>
      <c r="C26" s="150">
        <v>30703</v>
      </c>
      <c r="D26" s="151" t="s">
        <v>156</v>
      </c>
      <c r="E26" s="152"/>
      <c r="F26" s="152"/>
      <c r="G26" s="152"/>
      <c r="H26" s="152"/>
      <c r="I26" s="153"/>
      <c r="J26" s="154">
        <v>5800</v>
      </c>
      <c r="K26" s="155">
        <v>6380.0000000000009</v>
      </c>
      <c r="L26" s="172"/>
      <c r="M26" s="173" t="str">
        <f>IF(L26=0,"",L26*J26)</f>
        <v/>
      </c>
      <c r="N26" s="176" t="str">
        <f>IF((ROUNDUP(SUM(L26)/20,0)*1300)=0,"",(ROUNDUP(SUM(L26)/20,0)*1300))</f>
        <v/>
      </c>
    </row>
    <row r="27" spans="1:14" ht="21" customHeight="1">
      <c r="A27" s="250"/>
      <c r="B27" s="251"/>
      <c r="C27" s="177">
        <v>30702</v>
      </c>
      <c r="D27" s="178" t="s">
        <v>157</v>
      </c>
      <c r="E27" s="179"/>
      <c r="F27" s="179"/>
      <c r="G27" s="179"/>
      <c r="H27" s="179"/>
      <c r="I27" s="180"/>
      <c r="J27" s="181">
        <v>2000</v>
      </c>
      <c r="K27" s="182">
        <v>2200</v>
      </c>
      <c r="L27" s="183"/>
      <c r="M27" s="184" t="str">
        <f>IF(L27=0,"",L27*J27)</f>
        <v/>
      </c>
      <c r="N27" s="191" t="str">
        <f>IF((ROUNDUP(L27/10+L28/20,0)*1300)=0,"",(ROUNDUP(L27/10+L28/20,0)*1300))</f>
        <v/>
      </c>
    </row>
    <row r="28" spans="1:14" ht="21" customHeight="1">
      <c r="A28" s="189" t="s">
        <v>107</v>
      </c>
      <c r="B28" s="190"/>
      <c r="C28" s="49">
        <v>30704</v>
      </c>
      <c r="D28" s="50" t="s">
        <v>158</v>
      </c>
      <c r="E28" s="51"/>
      <c r="F28" s="51"/>
      <c r="G28" s="51"/>
      <c r="H28" s="51"/>
      <c r="I28" s="52"/>
      <c r="J28" s="53">
        <v>2000</v>
      </c>
      <c r="K28" s="124">
        <v>2200</v>
      </c>
      <c r="L28" s="54"/>
      <c r="M28" s="55" t="str">
        <f t="shared" ref="M28:M31" si="1">IF(L28=0,"",L28*J28)</f>
        <v/>
      </c>
      <c r="N28" s="192"/>
    </row>
    <row r="29" spans="1:14" ht="21" customHeight="1">
      <c r="A29" s="189" t="s">
        <v>154</v>
      </c>
      <c r="B29" s="190"/>
      <c r="C29" s="150">
        <v>30720</v>
      </c>
      <c r="D29" s="151" t="s">
        <v>161</v>
      </c>
      <c r="E29" s="152"/>
      <c r="F29" s="152"/>
      <c r="G29" s="152"/>
      <c r="H29" s="152"/>
      <c r="I29" s="153"/>
      <c r="J29" s="154">
        <v>1500</v>
      </c>
      <c r="K29" s="155">
        <v>1650</v>
      </c>
      <c r="L29" s="156"/>
      <c r="M29" s="157" t="str">
        <f t="shared" si="1"/>
        <v/>
      </c>
      <c r="N29" s="187" t="str">
        <f>IF((L29&gt;0),ROUNDUP(L29/10,0)*1300,"")</f>
        <v/>
      </c>
    </row>
    <row r="30" spans="1:14" ht="21" customHeight="1">
      <c r="A30" s="185"/>
      <c r="B30" s="186"/>
      <c r="C30" s="150">
        <v>30711</v>
      </c>
      <c r="D30" s="151" t="s">
        <v>162</v>
      </c>
      <c r="E30" s="152"/>
      <c r="F30" s="152"/>
      <c r="G30" s="152"/>
      <c r="H30" s="152"/>
      <c r="I30" s="153"/>
      <c r="J30" s="53">
        <v>1000</v>
      </c>
      <c r="K30" s="124">
        <v>1100</v>
      </c>
      <c r="L30" s="54"/>
      <c r="M30" s="55" t="str">
        <f t="shared" ref="M30" si="2">IF(L30=0,"",L30*J30)</f>
        <v/>
      </c>
      <c r="N30" s="56"/>
    </row>
    <row r="31" spans="1:14" ht="21" customHeight="1" thickBot="1">
      <c r="A31" s="200"/>
      <c r="B31" s="201"/>
      <c r="C31" s="83">
        <v>30713</v>
      </c>
      <c r="D31" s="84" t="s">
        <v>160</v>
      </c>
      <c r="E31" s="85"/>
      <c r="F31" s="85"/>
      <c r="G31" s="85"/>
      <c r="H31" s="85"/>
      <c r="I31" s="86"/>
      <c r="J31" s="87">
        <v>500</v>
      </c>
      <c r="K31" s="130">
        <v>550</v>
      </c>
      <c r="L31" s="88"/>
      <c r="M31" s="89" t="str">
        <f t="shared" si="1"/>
        <v/>
      </c>
      <c r="N31" s="188"/>
    </row>
    <row r="32" spans="1:14" ht="21" customHeight="1">
      <c r="A32" s="189" t="s">
        <v>107</v>
      </c>
      <c r="B32" s="190"/>
      <c r="C32" s="110">
        <v>30507</v>
      </c>
      <c r="D32" s="158" t="s">
        <v>153</v>
      </c>
      <c r="E32" s="105"/>
      <c r="F32" s="105"/>
      <c r="G32" s="105"/>
      <c r="H32" s="105"/>
      <c r="I32" s="106"/>
      <c r="J32" s="107">
        <v>9900</v>
      </c>
      <c r="K32" s="126">
        <v>10890</v>
      </c>
      <c r="L32" s="108"/>
      <c r="M32" s="109" t="str">
        <f t="shared" si="0"/>
        <v/>
      </c>
      <c r="N32" s="192" t="str">
        <f>IF((ROUNDUP(SUM(L32:L34)/10,0)*1500)=0,"",(ROUNDUP(SUM(L32:L34)/10,0)*1500))</f>
        <v/>
      </c>
    </row>
    <row r="33" spans="1:14" ht="21" customHeight="1">
      <c r="A33" s="189"/>
      <c r="B33" s="190"/>
      <c r="C33" s="49">
        <v>30509</v>
      </c>
      <c r="D33" s="50" t="s">
        <v>164</v>
      </c>
      <c r="E33" s="51"/>
      <c r="F33" s="51"/>
      <c r="G33" s="51"/>
      <c r="H33" s="51"/>
      <c r="I33" s="52"/>
      <c r="J33" s="53">
        <v>8800</v>
      </c>
      <c r="K33" s="124">
        <v>9680</v>
      </c>
      <c r="L33" s="54"/>
      <c r="M33" s="55" t="str">
        <f t="shared" si="0"/>
        <v/>
      </c>
      <c r="N33" s="192"/>
    </row>
    <row r="34" spans="1:14" ht="21" customHeight="1">
      <c r="A34" s="114"/>
      <c r="B34" s="115"/>
      <c r="C34" s="42">
        <v>30513</v>
      </c>
      <c r="D34" s="43" t="s">
        <v>165</v>
      </c>
      <c r="E34" s="44"/>
      <c r="F34" s="44"/>
      <c r="G34" s="44"/>
      <c r="H34" s="44"/>
      <c r="I34" s="45"/>
      <c r="J34" s="46">
        <v>8800</v>
      </c>
      <c r="K34" s="123">
        <v>9680</v>
      </c>
      <c r="L34" s="47"/>
      <c r="M34" s="55" t="str">
        <f t="shared" si="0"/>
        <v/>
      </c>
      <c r="N34" s="192"/>
    </row>
    <row r="35" spans="1:14" ht="21" customHeight="1">
      <c r="A35" s="193" t="s">
        <v>107</v>
      </c>
      <c r="B35" s="194"/>
      <c r="C35" s="94">
        <v>30502</v>
      </c>
      <c r="D35" s="95" t="s">
        <v>125</v>
      </c>
      <c r="E35" s="96"/>
      <c r="F35" s="96"/>
      <c r="G35" s="96"/>
      <c r="H35" s="96"/>
      <c r="I35" s="97"/>
      <c r="J35" s="98">
        <v>2150</v>
      </c>
      <c r="K35" s="127">
        <f>+J35*1.1</f>
        <v>2365</v>
      </c>
      <c r="L35" s="99"/>
      <c r="M35" s="100" t="str">
        <f t="shared" si="0"/>
        <v/>
      </c>
      <c r="N35" s="174" t="str">
        <f>IF(L35=0,"",ROUNDUP(L35/10,0)*1300)</f>
        <v/>
      </c>
    </row>
    <row r="36" spans="1:14" ht="21" customHeight="1">
      <c r="A36" s="195" t="s">
        <v>147</v>
      </c>
      <c r="B36" s="196"/>
      <c r="C36" s="159">
        <v>30514</v>
      </c>
      <c r="D36" s="160" t="s">
        <v>159</v>
      </c>
      <c r="E36" s="161"/>
      <c r="F36" s="161"/>
      <c r="G36" s="161"/>
      <c r="H36" s="161"/>
      <c r="I36" s="162"/>
      <c r="J36" s="163">
        <v>1500</v>
      </c>
      <c r="K36" s="164">
        <v>1650</v>
      </c>
      <c r="L36" s="165"/>
      <c r="M36" s="166" t="str">
        <f t="shared" si="0"/>
        <v/>
      </c>
      <c r="N36" s="175" t="str">
        <f>IF(SUM(N32:N34)&gt;1,"",IF(L36=0,"",ROUNDUP(L36/100,0)*1500))</f>
        <v/>
      </c>
    </row>
    <row r="37" spans="1:14" ht="21" customHeight="1">
      <c r="A37" s="193" t="s">
        <v>99</v>
      </c>
      <c r="B37" s="194"/>
      <c r="C37" s="94">
        <v>31001</v>
      </c>
      <c r="D37" s="95" t="s">
        <v>101</v>
      </c>
      <c r="E37" s="96"/>
      <c r="F37" s="96"/>
      <c r="G37" s="96"/>
      <c r="H37" s="96"/>
      <c r="I37" s="97"/>
      <c r="J37" s="98">
        <v>18900</v>
      </c>
      <c r="K37" s="127">
        <v>20790</v>
      </c>
      <c r="L37" s="99"/>
      <c r="M37" s="100" t="str">
        <f t="shared" si="0"/>
        <v/>
      </c>
      <c r="N37" s="101" t="str">
        <f>IF((ROUNDUP(SUM(L37)/4,0)*1300)=0,"",(ROUNDUP(SUM(L37)/4,0)*1300))</f>
        <v/>
      </c>
    </row>
    <row r="38" spans="1:14" ht="21" customHeight="1">
      <c r="A38" s="189" t="s">
        <v>100</v>
      </c>
      <c r="B38" s="190"/>
      <c r="C38" s="49">
        <v>31002</v>
      </c>
      <c r="D38" s="50" t="s">
        <v>102</v>
      </c>
      <c r="E38" s="51"/>
      <c r="F38" s="51"/>
      <c r="G38" s="51"/>
      <c r="H38" s="51"/>
      <c r="I38" s="52"/>
      <c r="J38" s="53">
        <v>21000</v>
      </c>
      <c r="K38" s="124">
        <v>23100</v>
      </c>
      <c r="L38" s="54"/>
      <c r="M38" s="55" t="str">
        <f t="shared" si="0"/>
        <v/>
      </c>
      <c r="N38" s="197" t="str">
        <f>IF((ROUNDUP(SUM(L38:L40)/3,0)*1300)=0,"",(ROUNDUP(SUM(L38:L40)/3,0)*1300))</f>
        <v/>
      </c>
    </row>
    <row r="39" spans="1:14" ht="21" customHeight="1">
      <c r="A39" s="145"/>
      <c r="B39" s="146"/>
      <c r="C39" s="150">
        <v>31003</v>
      </c>
      <c r="D39" s="151" t="s">
        <v>146</v>
      </c>
      <c r="E39" s="152"/>
      <c r="F39" s="152"/>
      <c r="G39" s="152"/>
      <c r="H39" s="152"/>
      <c r="I39" s="153"/>
      <c r="J39" s="154">
        <v>21000</v>
      </c>
      <c r="K39" s="155">
        <v>23100</v>
      </c>
      <c r="L39" s="156"/>
      <c r="M39" s="157" t="str">
        <f t="shared" si="0"/>
        <v/>
      </c>
      <c r="N39" s="198"/>
    </row>
    <row r="40" spans="1:14" ht="21" customHeight="1">
      <c r="A40" s="195"/>
      <c r="B40" s="196"/>
      <c r="C40" s="57">
        <v>31008</v>
      </c>
      <c r="D40" s="58" t="s">
        <v>149</v>
      </c>
      <c r="E40" s="59"/>
      <c r="F40" s="59"/>
      <c r="G40" s="59"/>
      <c r="H40" s="59"/>
      <c r="I40" s="60"/>
      <c r="J40" s="61">
        <v>26000</v>
      </c>
      <c r="K40" s="125">
        <f>+J40*1.1</f>
        <v>28600.000000000004</v>
      </c>
      <c r="L40" s="62"/>
      <c r="M40" s="63" t="str">
        <f t="shared" si="0"/>
        <v/>
      </c>
      <c r="N40" s="199"/>
    </row>
    <row r="41" spans="1:14" ht="21" customHeight="1">
      <c r="A41" s="193" t="s">
        <v>17</v>
      </c>
      <c r="B41" s="194"/>
      <c r="C41" s="42">
        <v>70015</v>
      </c>
      <c r="D41" s="43" t="s">
        <v>18</v>
      </c>
      <c r="E41" s="44"/>
      <c r="F41" s="44"/>
      <c r="G41" s="44"/>
      <c r="H41" s="44"/>
      <c r="I41" s="45"/>
      <c r="J41" s="46">
        <v>7399.9999999999991</v>
      </c>
      <c r="K41" s="123">
        <v>8140</v>
      </c>
      <c r="L41" s="47"/>
      <c r="M41" s="48" t="str">
        <f t="shared" si="0"/>
        <v/>
      </c>
      <c r="N41" s="56" t="str">
        <f>IF((L41+L42)=0,"",ROUNDUP((L41+L42)/2,0)*1300)</f>
        <v/>
      </c>
    </row>
    <row r="42" spans="1:14" ht="21" customHeight="1">
      <c r="A42" s="26"/>
      <c r="B42" s="28"/>
      <c r="C42" s="49">
        <v>70020</v>
      </c>
      <c r="D42" s="50" t="s">
        <v>19</v>
      </c>
      <c r="E42" s="51"/>
      <c r="F42" s="51"/>
      <c r="G42" s="51"/>
      <c r="H42" s="51"/>
      <c r="I42" s="52"/>
      <c r="J42" s="53">
        <v>7399.9999999999991</v>
      </c>
      <c r="K42" s="124">
        <v>8140</v>
      </c>
      <c r="L42" s="54"/>
      <c r="M42" s="55" t="str">
        <f t="shared" si="0"/>
        <v/>
      </c>
      <c r="N42" s="64"/>
    </row>
    <row r="43" spans="1:14" ht="21" customHeight="1">
      <c r="A43" s="26"/>
      <c r="B43" s="28"/>
      <c r="C43" s="49">
        <v>80049</v>
      </c>
      <c r="D43" s="50" t="s">
        <v>20</v>
      </c>
      <c r="E43" s="51"/>
      <c r="F43" s="51"/>
      <c r="G43" s="51"/>
      <c r="H43" s="51"/>
      <c r="I43" s="52"/>
      <c r="J43" s="53">
        <v>1300</v>
      </c>
      <c r="K43" s="124">
        <v>1430.0000000000002</v>
      </c>
      <c r="L43" s="54"/>
      <c r="M43" s="55" t="str">
        <f t="shared" si="0"/>
        <v/>
      </c>
      <c r="N43" s="65" t="str">
        <f>IF(L43&gt;0,1300,"")</f>
        <v/>
      </c>
    </row>
    <row r="44" spans="1:14" ht="21" customHeight="1" thickBot="1">
      <c r="A44" s="27"/>
      <c r="B44" s="29"/>
      <c r="C44" s="57">
        <v>85115</v>
      </c>
      <c r="D44" s="58" t="s">
        <v>110</v>
      </c>
      <c r="E44" s="59"/>
      <c r="F44" s="59"/>
      <c r="G44" s="59"/>
      <c r="H44" s="59"/>
      <c r="I44" s="60"/>
      <c r="J44" s="61">
        <v>1200</v>
      </c>
      <c r="K44" s="125">
        <v>1320</v>
      </c>
      <c r="L44" s="62"/>
      <c r="M44" s="63" t="str">
        <f t="shared" si="0"/>
        <v/>
      </c>
      <c r="N44" s="66" t="str">
        <f>IF(L44=0,"",ROUNDUP(L44/50,0)*1300)</f>
        <v/>
      </c>
    </row>
    <row r="45" spans="1:14" ht="21" customHeight="1">
      <c r="A45" s="10" t="s">
        <v>42</v>
      </c>
      <c r="B45" s="11"/>
      <c r="C45" s="11"/>
      <c r="D45" s="11"/>
      <c r="E45" s="11"/>
      <c r="F45" s="11"/>
      <c r="G45" s="11"/>
      <c r="H45" s="11"/>
      <c r="I45" s="11"/>
      <c r="J45" s="12"/>
      <c r="K45" s="12"/>
      <c r="L45" s="91" t="s">
        <v>43</v>
      </c>
      <c r="M45" s="133" t="str">
        <f>+IF(SUM(M17:M44)=0,"",SUM(M17:M44))</f>
        <v/>
      </c>
      <c r="N45" s="134" t="str">
        <f>+IF(SUM(N17:N44)=0,"",SUM(N17:N44))</f>
        <v/>
      </c>
    </row>
    <row r="46" spans="1:14" ht="21" customHeight="1">
      <c r="A46" s="13" t="s">
        <v>126</v>
      </c>
      <c r="B46" s="14"/>
      <c r="C46" s="15"/>
      <c r="D46" s="16"/>
      <c r="E46" s="16"/>
      <c r="F46" s="16"/>
      <c r="G46" s="16"/>
      <c r="H46" s="16"/>
      <c r="I46" s="16"/>
      <c r="J46" s="12"/>
      <c r="K46" s="12"/>
      <c r="L46" s="92" t="s">
        <v>109</v>
      </c>
      <c r="M46" s="135" t="str">
        <f>+IF(SUM(M17:M44)=0,"",ROUND(SUM(M17:M44)*0.1,0))</f>
        <v/>
      </c>
      <c r="N46" s="136" t="str">
        <f>IF(SUM(N17:N44)=0,"",ROUND(SUM(N17:N44)*0.1,0))</f>
        <v/>
      </c>
    </row>
    <row r="47" spans="1:14" ht="21" customHeight="1" thickBot="1">
      <c r="A47" s="16" t="s">
        <v>122</v>
      </c>
      <c r="B47" s="14"/>
      <c r="C47" s="15"/>
      <c r="D47" s="16"/>
      <c r="E47" s="16"/>
      <c r="F47" s="16"/>
      <c r="G47" s="16"/>
      <c r="H47" s="16"/>
      <c r="I47" s="16"/>
      <c r="J47" s="17"/>
      <c r="K47" s="17"/>
      <c r="L47" s="93" t="s">
        <v>98</v>
      </c>
      <c r="M47" s="202" t="str">
        <f>IF(SUM(M45:N46)=0,"",SUM(M45:N46))</f>
        <v/>
      </c>
      <c r="N47" s="203"/>
    </row>
    <row r="48" spans="1:14" ht="21" customHeight="1">
      <c r="A48" s="18" t="s">
        <v>137</v>
      </c>
      <c r="C48" s="15"/>
      <c r="D48" s="16"/>
      <c r="E48" s="16"/>
      <c r="F48" s="16"/>
      <c r="G48" s="16"/>
      <c r="H48" s="16"/>
      <c r="I48" s="16"/>
      <c r="J48" s="17"/>
      <c r="K48" s="17"/>
      <c r="L48" s="7"/>
      <c r="M48" s="144"/>
      <c r="N48" s="144" t="s">
        <v>139</v>
      </c>
    </row>
    <row r="49" spans="1:14" ht="21" customHeight="1">
      <c r="A49" s="131" t="s">
        <v>163</v>
      </c>
      <c r="B49" s="131"/>
      <c r="C49" s="15"/>
      <c r="D49" s="16"/>
      <c r="E49" s="16"/>
      <c r="F49" s="16"/>
      <c r="G49" s="16"/>
      <c r="H49" s="16"/>
      <c r="I49" s="16"/>
      <c r="J49" s="20"/>
      <c r="K49" s="20"/>
      <c r="L49" s="7"/>
      <c r="M49" s="138" t="s">
        <v>134</v>
      </c>
      <c r="N49" s="138"/>
    </row>
    <row r="50" spans="1:14" ht="21" customHeight="1">
      <c r="A50" s="121" t="s">
        <v>138</v>
      </c>
      <c r="B50" s="131"/>
      <c r="C50" s="15"/>
      <c r="D50" s="16"/>
      <c r="E50" s="16"/>
      <c r="F50" s="16"/>
      <c r="G50" s="16"/>
      <c r="H50" s="16"/>
      <c r="I50" s="16"/>
      <c r="J50" s="20"/>
      <c r="K50" s="20"/>
      <c r="L50" s="7"/>
      <c r="M50" s="138" t="s">
        <v>135</v>
      </c>
      <c r="N50" s="138"/>
    </row>
    <row r="51" spans="1:14" ht="21" customHeight="1">
      <c r="A51" s="19" t="s">
        <v>150</v>
      </c>
      <c r="B51" s="131"/>
      <c r="C51" s="16"/>
      <c r="D51" s="16"/>
      <c r="E51" s="140"/>
      <c r="F51" s="16"/>
      <c r="G51" s="16"/>
      <c r="H51" s="16"/>
      <c r="I51" s="16"/>
      <c r="J51" s="141"/>
      <c r="K51" s="141"/>
      <c r="L51" s="142"/>
      <c r="M51" s="131"/>
      <c r="N51" s="131"/>
    </row>
    <row r="52" spans="1:14" ht="21" customHeight="1">
      <c r="A52" s="139" t="s">
        <v>136</v>
      </c>
      <c r="C52" s="16"/>
      <c r="D52" s="16"/>
      <c r="E52" s="140"/>
      <c r="F52" s="16"/>
      <c r="G52" s="131"/>
      <c r="H52" s="131"/>
      <c r="I52" s="131"/>
      <c r="J52" s="16"/>
      <c r="K52" s="16"/>
      <c r="L52" s="143"/>
      <c r="M52" s="143"/>
      <c r="N52" s="143"/>
    </row>
    <row r="53" spans="1:14" ht="21" customHeight="1">
      <c r="A53" s="131" t="s">
        <v>132</v>
      </c>
      <c r="B53" s="131"/>
      <c r="C53" s="131"/>
      <c r="D53" s="131"/>
      <c r="E53" s="131"/>
      <c r="F53" s="16"/>
      <c r="G53" s="131"/>
      <c r="H53" s="131"/>
      <c r="I53" s="131"/>
      <c r="J53" s="16"/>
      <c r="K53" s="16"/>
      <c r="L53" s="143"/>
      <c r="M53" s="143"/>
      <c r="N53" s="143"/>
    </row>
    <row r="54" spans="1:14" ht="21" customHeight="1">
      <c r="A54" s="131" t="s">
        <v>133</v>
      </c>
      <c r="B54" s="21"/>
      <c r="C54" s="21"/>
      <c r="D54" s="21"/>
      <c r="E54" s="11"/>
      <c r="F54" s="21"/>
      <c r="J54" s="21"/>
      <c r="K54" s="21"/>
      <c r="L54" s="9"/>
      <c r="M54" s="9"/>
      <c r="N54" s="9"/>
    </row>
    <row r="55" spans="1:14" ht="9" customHeight="1">
      <c r="B55" s="22"/>
      <c r="C55" s="22"/>
      <c r="D55" s="11"/>
      <c r="F55" s="22"/>
      <c r="G55" s="21"/>
      <c r="H55" s="21"/>
      <c r="I55" s="21"/>
      <c r="J55" s="22"/>
      <c r="K55" s="22"/>
      <c r="L55" s="7"/>
      <c r="M55" s="9"/>
      <c r="N55" s="9"/>
    </row>
    <row r="56" spans="1:14" ht="24" customHeight="1">
      <c r="A56" s="8" t="s">
        <v>131</v>
      </c>
      <c r="G56" s="22"/>
      <c r="H56" s="22"/>
      <c r="I56" s="22"/>
      <c r="J56" s="7"/>
      <c r="K56" s="7"/>
      <c r="L56" s="7"/>
      <c r="M56" s="7"/>
      <c r="N56" s="7"/>
    </row>
    <row r="57" spans="1:14" ht="21" customHeight="1">
      <c r="A57" s="23" t="s">
        <v>111</v>
      </c>
      <c r="F57" s="23"/>
      <c r="G57" s="23" t="s">
        <v>112</v>
      </c>
      <c r="H57" s="7"/>
      <c r="I57" s="7"/>
      <c r="J57" s="7"/>
      <c r="K57" s="7"/>
      <c r="M57" s="7"/>
      <c r="N57" s="7"/>
    </row>
    <row r="58" spans="1:14" ht="6" customHeight="1">
      <c r="A58" s="23"/>
    </row>
    <row r="61" spans="1:14" ht="21" customHeight="1">
      <c r="A61" s="23"/>
    </row>
  </sheetData>
  <dataConsolidate/>
  <mergeCells count="60">
    <mergeCell ref="A16:B16"/>
    <mergeCell ref="H9:I9"/>
    <mergeCell ref="C9:G9"/>
    <mergeCell ref="J12:K12"/>
    <mergeCell ref="C11:I11"/>
    <mergeCell ref="C12:I12"/>
    <mergeCell ref="J11:K11"/>
    <mergeCell ref="J9:N9"/>
    <mergeCell ref="A11:B11"/>
    <mergeCell ref="A12:B12"/>
    <mergeCell ref="A13:B13"/>
    <mergeCell ref="A14:B14"/>
    <mergeCell ref="L11:N11"/>
    <mergeCell ref="C5:I5"/>
    <mergeCell ref="C6:I6"/>
    <mergeCell ref="H8:I8"/>
    <mergeCell ref="A21:B23"/>
    <mergeCell ref="A36:B36"/>
    <mergeCell ref="A5:B5"/>
    <mergeCell ref="A6:B6"/>
    <mergeCell ref="A7:B7"/>
    <mergeCell ref="A8:B8"/>
    <mergeCell ref="A9:B9"/>
    <mergeCell ref="A19:B19"/>
    <mergeCell ref="A33:B33"/>
    <mergeCell ref="A28:B28"/>
    <mergeCell ref="A25:B25"/>
    <mergeCell ref="A26:B26"/>
    <mergeCell ref="A27:B27"/>
    <mergeCell ref="A2:G2"/>
    <mergeCell ref="A37:B37"/>
    <mergeCell ref="J5:K5"/>
    <mergeCell ref="J6:K6"/>
    <mergeCell ref="L2:N2"/>
    <mergeCell ref="L3:N3"/>
    <mergeCell ref="A32:B32"/>
    <mergeCell ref="J2:K2"/>
    <mergeCell ref="A18:B18"/>
    <mergeCell ref="L12:N12"/>
    <mergeCell ref="J8:N8"/>
    <mergeCell ref="J3:K3"/>
    <mergeCell ref="L6:N6"/>
    <mergeCell ref="L5:N5"/>
    <mergeCell ref="C7:N7"/>
    <mergeCell ref="C8:G8"/>
    <mergeCell ref="M47:N47"/>
    <mergeCell ref="L14:N14"/>
    <mergeCell ref="C14:I14"/>
    <mergeCell ref="C13:N13"/>
    <mergeCell ref="N17:N24"/>
    <mergeCell ref="J14:K14"/>
    <mergeCell ref="N32:N34"/>
    <mergeCell ref="A29:B29"/>
    <mergeCell ref="N27:N28"/>
    <mergeCell ref="A41:B41"/>
    <mergeCell ref="A38:B38"/>
    <mergeCell ref="A40:B40"/>
    <mergeCell ref="N38:N40"/>
    <mergeCell ref="A31:B31"/>
    <mergeCell ref="A35:B35"/>
  </mergeCells>
  <phoneticPr fontId="1"/>
  <dataValidations count="1">
    <dataValidation imeMode="off" allowBlank="1" showInputMessage="1" showErrorMessage="1" sqref="L17:L44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48"/>
  <sheetViews>
    <sheetView topLeftCell="A16" zoomScaleNormal="100" workbookViewId="0">
      <selection activeCell="J25" sqref="J25"/>
    </sheetView>
  </sheetViews>
  <sheetFormatPr defaultColWidth="9" defaultRowHeight="21" customHeight="1"/>
  <cols>
    <col min="1" max="9" width="10" style="8" customWidth="1"/>
    <col min="10" max="11" width="11.125" style="8" customWidth="1"/>
    <col min="12" max="14" width="13.5" style="8" customWidth="1"/>
    <col min="15" max="16384" width="9" style="8"/>
  </cols>
  <sheetData>
    <row r="1" spans="1:14" ht="6" customHeight="1" thickBot="1">
      <c r="A1" s="122"/>
    </row>
    <row r="2" spans="1:14" s="1" customFormat="1" ht="27" customHeight="1" thickBot="1">
      <c r="A2" s="217" t="s">
        <v>145</v>
      </c>
      <c r="B2" s="217"/>
      <c r="C2" s="217"/>
      <c r="D2" s="217"/>
      <c r="E2" s="217"/>
      <c r="F2" s="217"/>
      <c r="G2" s="217"/>
      <c r="H2" s="147"/>
      <c r="I2" s="35"/>
      <c r="J2" s="215" t="s">
        <v>124</v>
      </c>
      <c r="K2" s="216"/>
      <c r="L2" s="208" t="s">
        <v>123</v>
      </c>
      <c r="M2" s="208"/>
      <c r="N2" s="222"/>
    </row>
    <row r="3" spans="1:14" s="2" customFormat="1" ht="27" customHeight="1" thickBot="1">
      <c r="A3" s="119" t="s">
        <v>0</v>
      </c>
      <c r="B3" s="119"/>
      <c r="C3" s="119"/>
      <c r="D3" s="119"/>
      <c r="E3" s="119"/>
      <c r="F3" s="119"/>
      <c r="G3" s="119"/>
      <c r="H3" s="119"/>
      <c r="I3" s="132"/>
      <c r="J3" s="215" t="s">
        <v>142</v>
      </c>
      <c r="K3" s="216"/>
      <c r="L3" s="208" t="s">
        <v>123</v>
      </c>
      <c r="M3" s="208"/>
      <c r="N3" s="222"/>
    </row>
    <row r="4" spans="1:14" s="3" customFormat="1" ht="22.5" customHeight="1" thickBot="1">
      <c r="A4" s="104" t="s">
        <v>106</v>
      </c>
      <c r="B4" s="30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4" customFormat="1" ht="21" customHeight="1">
      <c r="A5" s="242" t="s">
        <v>1</v>
      </c>
      <c r="B5" s="243"/>
      <c r="C5" s="236"/>
      <c r="D5" s="237"/>
      <c r="E5" s="237"/>
      <c r="F5" s="237"/>
      <c r="G5" s="237"/>
      <c r="H5" s="237"/>
      <c r="I5" s="237"/>
      <c r="J5" s="218" t="s">
        <v>113</v>
      </c>
      <c r="K5" s="219"/>
      <c r="L5" s="229"/>
      <c r="M5" s="230"/>
      <c r="N5" s="231"/>
    </row>
    <row r="6" spans="1:14" s="4" customFormat="1" ht="39.6" customHeight="1" thickBot="1">
      <c r="A6" s="244" t="s">
        <v>127</v>
      </c>
      <c r="B6" s="245"/>
      <c r="C6" s="238"/>
      <c r="D6" s="239"/>
      <c r="E6" s="239"/>
      <c r="F6" s="239"/>
      <c r="G6" s="239"/>
      <c r="H6" s="239"/>
      <c r="I6" s="239"/>
      <c r="J6" s="220" t="s">
        <v>130</v>
      </c>
      <c r="K6" s="221"/>
      <c r="L6" s="223"/>
      <c r="M6" s="227"/>
      <c r="N6" s="228"/>
    </row>
    <row r="7" spans="1:14" s="4" customFormat="1" ht="36" customHeight="1" thickBot="1">
      <c r="A7" s="244" t="s">
        <v>3</v>
      </c>
      <c r="B7" s="245"/>
      <c r="C7" s="232" t="s">
        <v>140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5"/>
    </row>
    <row r="8" spans="1:14" s="4" customFormat="1" ht="27" customHeight="1">
      <c r="A8" s="246" t="s">
        <v>4</v>
      </c>
      <c r="B8" s="247"/>
      <c r="C8" s="233"/>
      <c r="D8" s="234"/>
      <c r="E8" s="234"/>
      <c r="F8" s="234"/>
      <c r="G8" s="235"/>
      <c r="H8" s="218" t="s">
        <v>128</v>
      </c>
      <c r="I8" s="219"/>
      <c r="J8" s="218"/>
      <c r="K8" s="226"/>
      <c r="L8" s="226"/>
      <c r="M8" s="226"/>
      <c r="N8" s="219"/>
    </row>
    <row r="9" spans="1:14" s="4" customFormat="1" ht="27" customHeight="1" thickBot="1">
      <c r="A9" s="248" t="s">
        <v>5</v>
      </c>
      <c r="B9" s="249"/>
      <c r="C9" s="238"/>
      <c r="D9" s="239"/>
      <c r="E9" s="239"/>
      <c r="F9" s="239"/>
      <c r="G9" s="255"/>
      <c r="H9" s="254" t="s">
        <v>114</v>
      </c>
      <c r="I9" s="221"/>
      <c r="J9" s="254"/>
      <c r="K9" s="256"/>
      <c r="L9" s="256"/>
      <c r="M9" s="256"/>
      <c r="N9" s="221"/>
    </row>
    <row r="10" spans="1:14" s="3" customFormat="1" ht="6" customHeight="1" thickBot="1">
      <c r="A10" s="31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</row>
    <row r="11" spans="1:14" s="4" customFormat="1" ht="21" customHeight="1">
      <c r="A11" s="242" t="s">
        <v>1</v>
      </c>
      <c r="B11" s="243"/>
      <c r="C11" s="236"/>
      <c r="D11" s="237"/>
      <c r="E11" s="237"/>
      <c r="F11" s="237"/>
      <c r="G11" s="237"/>
      <c r="H11" s="237"/>
      <c r="I11" s="237"/>
      <c r="J11" s="218" t="s">
        <v>113</v>
      </c>
      <c r="K11" s="219"/>
      <c r="L11" s="229"/>
      <c r="M11" s="261"/>
      <c r="N11" s="262"/>
    </row>
    <row r="12" spans="1:14" s="4" customFormat="1" ht="30" customHeight="1" thickBot="1">
      <c r="A12" s="248" t="s">
        <v>6</v>
      </c>
      <c r="B12" s="249"/>
      <c r="C12" s="238"/>
      <c r="D12" s="239"/>
      <c r="E12" s="239"/>
      <c r="F12" s="239"/>
      <c r="G12" s="239"/>
      <c r="H12" s="239"/>
      <c r="I12" s="239"/>
      <c r="J12" s="254" t="s">
        <v>129</v>
      </c>
      <c r="K12" s="221"/>
      <c r="L12" s="223"/>
      <c r="M12" s="224"/>
      <c r="N12" s="225"/>
    </row>
    <row r="13" spans="1:14" s="4" customFormat="1" ht="36" customHeight="1" thickBot="1">
      <c r="A13" s="257" t="s">
        <v>44</v>
      </c>
      <c r="B13" s="258"/>
      <c r="C13" s="209" t="s">
        <v>140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1"/>
    </row>
    <row r="14" spans="1:14" s="4" customFormat="1" ht="27" customHeight="1" thickBot="1">
      <c r="A14" s="259" t="s">
        <v>143</v>
      </c>
      <c r="B14" s="260"/>
      <c r="C14" s="207"/>
      <c r="D14" s="208"/>
      <c r="E14" s="208"/>
      <c r="F14" s="208"/>
      <c r="G14" s="208"/>
      <c r="H14" s="208"/>
      <c r="I14" s="208"/>
      <c r="J14" s="215" t="s">
        <v>118</v>
      </c>
      <c r="K14" s="216"/>
      <c r="L14" s="204" t="s">
        <v>117</v>
      </c>
      <c r="M14" s="205"/>
      <c r="N14" s="206"/>
    </row>
    <row r="15" spans="1:14" s="7" customFormat="1" ht="6" customHeight="1" thickBot="1">
      <c r="A15" s="5"/>
      <c r="B15" s="6"/>
      <c r="C15" s="36"/>
      <c r="D15" s="36"/>
      <c r="E15" s="36"/>
      <c r="F15" s="36"/>
      <c r="G15" s="36"/>
      <c r="H15" s="36"/>
      <c r="I15" s="37"/>
      <c r="J15" s="37"/>
      <c r="K15" s="37"/>
      <c r="L15" s="36"/>
      <c r="M15" s="36"/>
      <c r="N15" s="36"/>
    </row>
    <row r="16" spans="1:14" s="7" customFormat="1" ht="21" customHeight="1" thickBot="1">
      <c r="A16" s="252" t="s">
        <v>7</v>
      </c>
      <c r="B16" s="253"/>
      <c r="C16" s="38" t="s">
        <v>8</v>
      </c>
      <c r="D16" s="148" t="s">
        <v>9</v>
      </c>
      <c r="E16" s="120"/>
      <c r="F16" s="120"/>
      <c r="G16" s="120"/>
      <c r="H16" s="120"/>
      <c r="I16" s="149"/>
      <c r="J16" s="39" t="s">
        <v>119</v>
      </c>
      <c r="K16" s="39" t="s">
        <v>120</v>
      </c>
      <c r="L16" s="40" t="s">
        <v>121</v>
      </c>
      <c r="M16" s="40" t="s">
        <v>115</v>
      </c>
      <c r="N16" s="41" t="s">
        <v>116</v>
      </c>
    </row>
    <row r="17" spans="1:14" ht="21" customHeight="1">
      <c r="A17" s="263" t="s">
        <v>21</v>
      </c>
      <c r="B17" s="264"/>
      <c r="C17" s="67">
        <v>70011</v>
      </c>
      <c r="D17" s="68" t="s">
        <v>22</v>
      </c>
      <c r="E17" s="69"/>
      <c r="F17" s="69"/>
      <c r="G17" s="69"/>
      <c r="H17" s="69"/>
      <c r="I17" s="70"/>
      <c r="J17" s="71">
        <v>22100</v>
      </c>
      <c r="K17" s="128">
        <v>24310.000000000004</v>
      </c>
      <c r="L17" s="72"/>
      <c r="M17" s="73" t="str">
        <f t="shared" ref="M17:M31" si="0">IF(L17=0,"",L17*J17)</f>
        <v/>
      </c>
      <c r="N17" s="74" t="str">
        <f>IF(L17=0,"",L17*1300)</f>
        <v/>
      </c>
    </row>
    <row r="18" spans="1:14" ht="21" customHeight="1">
      <c r="A18" s="193" t="s">
        <v>23</v>
      </c>
      <c r="B18" s="194"/>
      <c r="C18" s="42">
        <v>70009</v>
      </c>
      <c r="D18" s="43" t="s">
        <v>24</v>
      </c>
      <c r="E18" s="44"/>
      <c r="F18" s="44"/>
      <c r="G18" s="44"/>
      <c r="H18" s="44"/>
      <c r="I18" s="45"/>
      <c r="J18" s="46">
        <v>55000</v>
      </c>
      <c r="K18" s="123">
        <v>60500</v>
      </c>
      <c r="L18" s="47"/>
      <c r="M18" s="48" t="str">
        <f t="shared" si="0"/>
        <v/>
      </c>
      <c r="N18" s="64" t="str">
        <f>IF(L18=0,"",L18*1300)</f>
        <v/>
      </c>
    </row>
    <row r="19" spans="1:14" ht="21" customHeight="1">
      <c r="A19" s="26"/>
      <c r="B19" s="28"/>
      <c r="C19" s="49">
        <v>70007</v>
      </c>
      <c r="D19" s="50" t="s">
        <v>25</v>
      </c>
      <c r="E19" s="51"/>
      <c r="F19" s="51"/>
      <c r="G19" s="51"/>
      <c r="H19" s="51"/>
      <c r="I19" s="52"/>
      <c r="J19" s="53">
        <v>78000</v>
      </c>
      <c r="K19" s="124">
        <v>85800</v>
      </c>
      <c r="L19" s="54"/>
      <c r="M19" s="55" t="str">
        <f t="shared" si="0"/>
        <v/>
      </c>
      <c r="N19" s="65" t="str">
        <f>IF(L19=0,"",L19*1300)</f>
        <v/>
      </c>
    </row>
    <row r="20" spans="1:14" ht="21" customHeight="1">
      <c r="A20" s="26"/>
      <c r="B20" s="28"/>
      <c r="C20" s="49">
        <v>70021</v>
      </c>
      <c r="D20" s="50" t="s">
        <v>26</v>
      </c>
      <c r="E20" s="51"/>
      <c r="F20" s="51"/>
      <c r="G20" s="51"/>
      <c r="H20" s="51"/>
      <c r="I20" s="52"/>
      <c r="J20" s="75">
        <v>55000</v>
      </c>
      <c r="K20" s="129">
        <v>60500</v>
      </c>
      <c r="L20" s="54"/>
      <c r="M20" s="55" t="str">
        <f t="shared" si="0"/>
        <v/>
      </c>
      <c r="N20" s="65" t="str">
        <f>IF(L20=0,"",L20*1300)</f>
        <v/>
      </c>
    </row>
    <row r="21" spans="1:14" ht="21" customHeight="1">
      <c r="A21" s="26"/>
      <c r="B21" s="28"/>
      <c r="C21" s="49">
        <v>70022</v>
      </c>
      <c r="D21" s="50" t="s">
        <v>27</v>
      </c>
      <c r="E21" s="51"/>
      <c r="F21" s="51"/>
      <c r="G21" s="51"/>
      <c r="H21" s="51"/>
      <c r="I21" s="52"/>
      <c r="J21" s="53">
        <v>78000</v>
      </c>
      <c r="K21" s="124">
        <v>85800</v>
      </c>
      <c r="L21" s="54"/>
      <c r="M21" s="55" t="str">
        <f t="shared" si="0"/>
        <v/>
      </c>
      <c r="N21" s="65" t="str">
        <f>IF(L21=0,"",L21*1300)</f>
        <v/>
      </c>
    </row>
    <row r="22" spans="1:14" ht="21" customHeight="1">
      <c r="A22" s="26"/>
      <c r="B22" s="28"/>
      <c r="C22" s="49">
        <v>70201</v>
      </c>
      <c r="D22" s="50" t="s">
        <v>103</v>
      </c>
      <c r="E22" s="51"/>
      <c r="F22" s="51"/>
      <c r="G22" s="51"/>
      <c r="H22" s="51"/>
      <c r="I22" s="52"/>
      <c r="J22" s="53">
        <v>98000</v>
      </c>
      <c r="K22" s="124">
        <v>107800</v>
      </c>
      <c r="L22" s="54"/>
      <c r="M22" s="55" t="str">
        <f t="shared" si="0"/>
        <v/>
      </c>
      <c r="N22" s="65" t="str">
        <f>IF(L22=0,"",L22*2600)</f>
        <v/>
      </c>
    </row>
    <row r="23" spans="1:14" ht="21" customHeight="1">
      <c r="A23" s="26"/>
      <c r="B23" s="28"/>
      <c r="C23" s="49">
        <v>70202</v>
      </c>
      <c r="D23" s="50" t="s">
        <v>104</v>
      </c>
      <c r="E23" s="51"/>
      <c r="F23" s="51"/>
      <c r="G23" s="51"/>
      <c r="H23" s="51"/>
      <c r="I23" s="52"/>
      <c r="J23" s="53">
        <v>121000</v>
      </c>
      <c r="K23" s="124">
        <v>133100</v>
      </c>
      <c r="L23" s="54"/>
      <c r="M23" s="55" t="str">
        <f t="shared" si="0"/>
        <v/>
      </c>
      <c r="N23" s="65" t="str">
        <f>IF(L23=0,"",L23*2600)</f>
        <v/>
      </c>
    </row>
    <row r="24" spans="1:14" ht="21" customHeight="1">
      <c r="A24" s="27"/>
      <c r="B24" s="29"/>
      <c r="C24" s="57">
        <v>80025</v>
      </c>
      <c r="D24" s="58" t="s">
        <v>28</v>
      </c>
      <c r="E24" s="59"/>
      <c r="F24" s="59" t="s">
        <v>29</v>
      </c>
      <c r="G24" s="76"/>
      <c r="H24" s="76" t="s">
        <v>141</v>
      </c>
      <c r="I24" s="60"/>
      <c r="J24" s="61">
        <v>3599.9999999999995</v>
      </c>
      <c r="K24" s="125">
        <v>3960</v>
      </c>
      <c r="L24" s="62"/>
      <c r="M24" s="63" t="str">
        <f t="shared" si="0"/>
        <v/>
      </c>
      <c r="N24" s="66" t="str">
        <f>IF(L24=0,"",IF(SUM(L18:L23)&gt;0,0,1300))</f>
        <v/>
      </c>
    </row>
    <row r="25" spans="1:14" ht="21" customHeight="1">
      <c r="A25" s="193" t="s">
        <v>30</v>
      </c>
      <c r="B25" s="194"/>
      <c r="C25" s="42">
        <v>60051</v>
      </c>
      <c r="D25" s="43" t="s">
        <v>31</v>
      </c>
      <c r="E25" s="44"/>
      <c r="F25" s="44"/>
      <c r="G25" s="44"/>
      <c r="H25" s="44"/>
      <c r="I25" s="45"/>
      <c r="J25" s="46">
        <v>52920</v>
      </c>
      <c r="K25" s="123">
        <v>58212.000000000007</v>
      </c>
      <c r="L25" s="47"/>
      <c r="M25" s="48" t="str">
        <f t="shared" si="0"/>
        <v/>
      </c>
      <c r="N25" s="64" t="str">
        <f>IF(L25=0,"",L25*2600)</f>
        <v/>
      </c>
    </row>
    <row r="26" spans="1:14" ht="21" customHeight="1">
      <c r="A26" s="27"/>
      <c r="B26" s="29"/>
      <c r="C26" s="57">
        <v>60052</v>
      </c>
      <c r="D26" s="58" t="s">
        <v>32</v>
      </c>
      <c r="E26" s="59"/>
      <c r="F26" s="59"/>
      <c r="G26" s="59"/>
      <c r="H26" s="59"/>
      <c r="I26" s="60"/>
      <c r="J26" s="61">
        <v>56520</v>
      </c>
      <c r="K26" s="125">
        <v>62172.000000000007</v>
      </c>
      <c r="L26" s="62"/>
      <c r="M26" s="63" t="str">
        <f t="shared" si="0"/>
        <v/>
      </c>
      <c r="N26" s="66" t="str">
        <f>IF(L26=0,"",L26*2600)</f>
        <v/>
      </c>
    </row>
    <row r="27" spans="1:14" ht="21" customHeight="1">
      <c r="A27" s="193" t="s">
        <v>33</v>
      </c>
      <c r="B27" s="194"/>
      <c r="C27" s="42">
        <v>20005</v>
      </c>
      <c r="D27" s="43" t="s">
        <v>34</v>
      </c>
      <c r="E27" s="44"/>
      <c r="F27" s="44"/>
      <c r="G27" s="44"/>
      <c r="H27" s="44"/>
      <c r="I27" s="45"/>
      <c r="J27" s="46">
        <v>9000</v>
      </c>
      <c r="K27" s="123">
        <v>9900</v>
      </c>
      <c r="L27" s="47"/>
      <c r="M27" s="77" t="str">
        <f t="shared" si="0"/>
        <v/>
      </c>
      <c r="N27" s="56" t="str">
        <f>IF(ROUNDUP(SUM(L27:L28)/4,0)*1300&gt;0,ROUNDUP(SUM(L27:L28)/4,0)*1300,"")</f>
        <v/>
      </c>
    </row>
    <row r="28" spans="1:14" ht="21" customHeight="1">
      <c r="A28" s="195" t="s">
        <v>35</v>
      </c>
      <c r="B28" s="196"/>
      <c r="C28" s="57">
        <v>20007</v>
      </c>
      <c r="D28" s="58" t="s">
        <v>36</v>
      </c>
      <c r="E28" s="59"/>
      <c r="F28" s="59"/>
      <c r="G28" s="59"/>
      <c r="H28" s="59"/>
      <c r="I28" s="60"/>
      <c r="J28" s="61">
        <v>6200</v>
      </c>
      <c r="K28" s="125">
        <v>6820.0000000000009</v>
      </c>
      <c r="L28" s="62"/>
      <c r="M28" s="78" t="str">
        <f t="shared" si="0"/>
        <v/>
      </c>
      <c r="N28" s="79"/>
    </row>
    <row r="29" spans="1:14" ht="21" customHeight="1">
      <c r="A29" s="193" t="s">
        <v>37</v>
      </c>
      <c r="B29" s="194"/>
      <c r="C29" s="42">
        <v>20104</v>
      </c>
      <c r="D29" s="43" t="s">
        <v>38</v>
      </c>
      <c r="E29" s="44"/>
      <c r="F29" s="44"/>
      <c r="G29" s="44"/>
      <c r="H29" s="44"/>
      <c r="I29" s="45"/>
      <c r="J29" s="46">
        <v>2500</v>
      </c>
      <c r="K29" s="123">
        <v>2750</v>
      </c>
      <c r="L29" s="47"/>
      <c r="M29" s="48" t="str">
        <f t="shared" si="0"/>
        <v/>
      </c>
      <c r="N29" s="64"/>
    </row>
    <row r="30" spans="1:14" ht="21" customHeight="1">
      <c r="A30" s="189" t="s">
        <v>39</v>
      </c>
      <c r="B30" s="190"/>
      <c r="C30" s="49">
        <v>20102</v>
      </c>
      <c r="D30" s="50" t="s">
        <v>40</v>
      </c>
      <c r="E30" s="51"/>
      <c r="F30" s="51"/>
      <c r="G30" s="51"/>
      <c r="H30" s="51"/>
      <c r="I30" s="52"/>
      <c r="J30" s="53">
        <v>3000</v>
      </c>
      <c r="K30" s="124">
        <v>3300.0000000000005</v>
      </c>
      <c r="L30" s="54"/>
      <c r="M30" s="55" t="str">
        <f t="shared" si="0"/>
        <v/>
      </c>
      <c r="N30" s="80" t="str">
        <f>IF(SUM(L29:L31)&gt;0,IF(SUM(L17:L28)&gt;0,0,1300),"")</f>
        <v/>
      </c>
    </row>
    <row r="31" spans="1:14" ht="21" customHeight="1" thickBot="1">
      <c r="A31" s="81"/>
      <c r="B31" s="82"/>
      <c r="C31" s="83">
        <v>20103</v>
      </c>
      <c r="D31" s="84" t="s">
        <v>41</v>
      </c>
      <c r="E31" s="85"/>
      <c r="F31" s="85"/>
      <c r="G31" s="85"/>
      <c r="H31" s="85"/>
      <c r="I31" s="86"/>
      <c r="J31" s="87">
        <v>3799.9999999999995</v>
      </c>
      <c r="K31" s="130">
        <v>4180</v>
      </c>
      <c r="L31" s="88"/>
      <c r="M31" s="89" t="str">
        <f t="shared" si="0"/>
        <v/>
      </c>
      <c r="N31" s="90"/>
    </row>
    <row r="32" spans="1:14" ht="21" customHeight="1">
      <c r="A32" s="10" t="s">
        <v>42</v>
      </c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91" t="s">
        <v>43</v>
      </c>
      <c r="M32" s="133" t="str">
        <f>+IF(SUM(M17:M31)=0,"",SUM(M17:M31))</f>
        <v/>
      </c>
      <c r="N32" s="134" t="str">
        <f>+IF(SUM(N17:N31)=0,"",SUM(N17:N31))</f>
        <v/>
      </c>
    </row>
    <row r="33" spans="1:14" ht="21" customHeight="1">
      <c r="A33" s="13" t="s">
        <v>126</v>
      </c>
      <c r="B33" s="14"/>
      <c r="C33" s="15"/>
      <c r="D33" s="16"/>
      <c r="E33" s="16"/>
      <c r="F33" s="16"/>
      <c r="G33" s="16"/>
      <c r="H33" s="16"/>
      <c r="I33" s="16"/>
      <c r="J33" s="12"/>
      <c r="K33" s="12"/>
      <c r="L33" s="92" t="s">
        <v>109</v>
      </c>
      <c r="M33" s="135" t="str">
        <f>+IF(SUM(M17:M31)=0,"",ROUND(SUM(M17:M31)*0.1,0))</f>
        <v/>
      </c>
      <c r="N33" s="136" t="str">
        <f>IF(SUM(N17:N31)=0,"",ROUND(SUM(N17:N31)*0.1,0))</f>
        <v/>
      </c>
    </row>
    <row r="34" spans="1:14" ht="21" customHeight="1" thickBot="1">
      <c r="A34" s="16" t="s">
        <v>122</v>
      </c>
      <c r="B34" s="14"/>
      <c r="C34" s="15"/>
      <c r="D34" s="16"/>
      <c r="E34" s="16"/>
      <c r="F34" s="16"/>
      <c r="G34" s="16"/>
      <c r="H34" s="16"/>
      <c r="I34" s="16"/>
      <c r="J34" s="17"/>
      <c r="K34" s="17"/>
      <c r="L34" s="93" t="s">
        <v>98</v>
      </c>
      <c r="M34" s="202" t="str">
        <f>IF(SUM(M32:N33)=0,"",SUM(M32:N33))</f>
        <v/>
      </c>
      <c r="N34" s="203"/>
    </row>
    <row r="35" spans="1:14" ht="21" customHeight="1">
      <c r="A35" s="18" t="s">
        <v>137</v>
      </c>
      <c r="C35" s="15"/>
      <c r="D35" s="16"/>
      <c r="E35" s="16"/>
      <c r="F35" s="16"/>
      <c r="G35" s="16"/>
      <c r="H35" s="16"/>
      <c r="I35" s="16"/>
      <c r="J35" s="17"/>
      <c r="K35" s="17"/>
      <c r="L35" s="7"/>
      <c r="M35" s="144"/>
      <c r="N35" s="144" t="s">
        <v>139</v>
      </c>
    </row>
    <row r="36" spans="1:14" ht="21" customHeight="1">
      <c r="A36" s="19" t="s">
        <v>152</v>
      </c>
      <c r="B36" s="131"/>
      <c r="C36" s="15"/>
      <c r="D36" s="16"/>
      <c r="E36" s="16"/>
      <c r="F36" s="16"/>
      <c r="G36" s="16"/>
      <c r="H36" s="16"/>
      <c r="I36" s="16"/>
      <c r="J36" s="20"/>
      <c r="K36" s="20"/>
      <c r="L36" s="7"/>
      <c r="M36" s="138" t="s">
        <v>134</v>
      </c>
      <c r="N36" s="138"/>
    </row>
    <row r="37" spans="1:14" ht="21" customHeight="1">
      <c r="A37" s="139" t="s">
        <v>136</v>
      </c>
      <c r="B37" s="131"/>
      <c r="C37" s="15"/>
      <c r="D37" s="16"/>
      <c r="E37" s="16"/>
      <c r="F37" s="16"/>
      <c r="G37" s="16"/>
      <c r="H37" s="16"/>
      <c r="I37" s="16"/>
      <c r="J37" s="20"/>
      <c r="K37" s="20"/>
      <c r="L37" s="7"/>
      <c r="M37" s="138" t="s">
        <v>135</v>
      </c>
      <c r="N37" s="138"/>
    </row>
    <row r="38" spans="1:14" ht="21" customHeight="1">
      <c r="A38" s="131" t="s">
        <v>132</v>
      </c>
      <c r="B38" s="131"/>
      <c r="C38" s="16"/>
      <c r="D38" s="16"/>
      <c r="E38" s="140"/>
      <c r="F38" s="16"/>
      <c r="G38" s="16"/>
      <c r="H38" s="16"/>
      <c r="I38" s="16"/>
      <c r="J38" s="141"/>
      <c r="K38" s="141"/>
      <c r="L38" s="142"/>
      <c r="M38" s="131"/>
      <c r="N38" s="131"/>
    </row>
    <row r="39" spans="1:14" ht="21" customHeight="1">
      <c r="C39" s="16"/>
      <c r="D39" s="16"/>
      <c r="E39" s="140"/>
      <c r="F39" s="16"/>
      <c r="G39" s="131"/>
      <c r="H39" s="131"/>
      <c r="I39" s="131"/>
      <c r="J39" s="16"/>
      <c r="K39" s="16"/>
      <c r="L39" s="143"/>
      <c r="M39" s="143"/>
      <c r="N39" s="143"/>
    </row>
    <row r="40" spans="1:14" ht="21" customHeight="1">
      <c r="B40" s="131"/>
      <c r="C40" s="131"/>
      <c r="D40" s="131"/>
      <c r="E40" s="131"/>
      <c r="F40" s="16"/>
      <c r="G40" s="131"/>
      <c r="H40" s="131"/>
      <c r="I40" s="131"/>
      <c r="J40" s="16"/>
      <c r="K40" s="16"/>
      <c r="L40" s="143"/>
      <c r="M40" s="143"/>
      <c r="N40" s="143"/>
    </row>
    <row r="41" spans="1:14" ht="21" customHeight="1">
      <c r="A41" s="131" t="s">
        <v>151</v>
      </c>
      <c r="B41" s="21"/>
      <c r="C41" s="21"/>
      <c r="D41" s="21"/>
      <c r="E41" s="11"/>
      <c r="F41" s="21"/>
      <c r="J41" s="21"/>
      <c r="K41" s="21"/>
      <c r="L41" s="9"/>
      <c r="M41" s="9"/>
      <c r="N41" s="9"/>
    </row>
    <row r="42" spans="1:14" ht="9" customHeight="1">
      <c r="B42" s="22"/>
      <c r="C42" s="22"/>
      <c r="D42" s="11"/>
      <c r="F42" s="22"/>
      <c r="G42" s="21"/>
      <c r="H42" s="21"/>
      <c r="I42" s="21"/>
      <c r="J42" s="22"/>
      <c r="K42" s="22"/>
      <c r="L42" s="7"/>
      <c r="M42" s="9"/>
      <c r="N42" s="9"/>
    </row>
    <row r="43" spans="1:14" ht="24" customHeight="1">
      <c r="A43" s="8" t="s">
        <v>131</v>
      </c>
      <c r="G43" s="22"/>
      <c r="H43" s="22"/>
      <c r="I43" s="22"/>
      <c r="J43" s="7"/>
      <c r="K43" s="7"/>
      <c r="L43" s="7"/>
      <c r="M43" s="7"/>
      <c r="N43" s="7"/>
    </row>
    <row r="44" spans="1:14" ht="21" customHeight="1">
      <c r="A44" s="23" t="s">
        <v>111</v>
      </c>
      <c r="F44" s="23"/>
      <c r="G44" s="23" t="s">
        <v>112</v>
      </c>
      <c r="H44" s="7"/>
      <c r="I44" s="7"/>
      <c r="J44" s="7"/>
      <c r="K44" s="7"/>
      <c r="M44" s="7"/>
      <c r="N44" s="7"/>
    </row>
    <row r="45" spans="1:14" ht="6" customHeight="1">
      <c r="A45" s="23"/>
    </row>
    <row r="48" spans="1:14" ht="21" customHeight="1">
      <c r="A48" s="23"/>
    </row>
  </sheetData>
  <dataConsolidate/>
  <mergeCells count="46">
    <mergeCell ref="A5:B5"/>
    <mergeCell ref="C5:I5"/>
    <mergeCell ref="J5:K5"/>
    <mergeCell ref="L5:N5"/>
    <mergeCell ref="A2:G2"/>
    <mergeCell ref="J2:K2"/>
    <mergeCell ref="L2:N2"/>
    <mergeCell ref="J3:K3"/>
    <mergeCell ref="L3:N3"/>
    <mergeCell ref="A6:B6"/>
    <mergeCell ref="C6:I6"/>
    <mergeCell ref="J6:K6"/>
    <mergeCell ref="L6:N6"/>
    <mergeCell ref="A7:B7"/>
    <mergeCell ref="C7:N7"/>
    <mergeCell ref="A8:B8"/>
    <mergeCell ref="C8:G8"/>
    <mergeCell ref="H8:I8"/>
    <mergeCell ref="J8:N8"/>
    <mergeCell ref="A9:B9"/>
    <mergeCell ref="C9:G9"/>
    <mergeCell ref="H9:I9"/>
    <mergeCell ref="J9:N9"/>
    <mergeCell ref="A11:B11"/>
    <mergeCell ref="C11:I11"/>
    <mergeCell ref="J11:K11"/>
    <mergeCell ref="L11:N11"/>
    <mergeCell ref="A12:B12"/>
    <mergeCell ref="C12:I12"/>
    <mergeCell ref="J12:K12"/>
    <mergeCell ref="L12:N12"/>
    <mergeCell ref="A17:B17"/>
    <mergeCell ref="A16:B16"/>
    <mergeCell ref="A13:B13"/>
    <mergeCell ref="C13:N13"/>
    <mergeCell ref="A14:B14"/>
    <mergeCell ref="C14:I14"/>
    <mergeCell ref="J14:K14"/>
    <mergeCell ref="L14:N14"/>
    <mergeCell ref="M34:N34"/>
    <mergeCell ref="A18:B18"/>
    <mergeCell ref="A25:B25"/>
    <mergeCell ref="A27:B27"/>
    <mergeCell ref="A28:B28"/>
    <mergeCell ref="A29:B29"/>
    <mergeCell ref="A30:B30"/>
  </mergeCells>
  <phoneticPr fontId="8"/>
  <dataValidations count="1">
    <dataValidation imeMode="off" allowBlank="1" showInputMessage="1" showErrorMessage="1" sqref="L17:L31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4:C30"/>
  <sheetViews>
    <sheetView topLeftCell="A12" workbookViewId="0">
      <selection activeCell="A23" sqref="A23"/>
    </sheetView>
  </sheetViews>
  <sheetFormatPr defaultRowHeight="13.5"/>
  <cols>
    <col min="2" max="2" width="25.75" customWidth="1"/>
    <col min="3" max="3" width="13.125" customWidth="1"/>
  </cols>
  <sheetData>
    <row r="4" spans="2:3">
      <c r="B4" t="s">
        <v>2</v>
      </c>
      <c r="C4" t="s">
        <v>45</v>
      </c>
    </row>
    <row r="5" spans="2:3">
      <c r="B5" t="s">
        <v>46</v>
      </c>
      <c r="C5" t="s">
        <v>47</v>
      </c>
    </row>
    <row r="6" spans="2:3">
      <c r="B6" t="s">
        <v>48</v>
      </c>
      <c r="C6" t="s">
        <v>49</v>
      </c>
    </row>
    <row r="7" spans="2:3">
      <c r="B7" t="s">
        <v>50</v>
      </c>
      <c r="C7" t="s">
        <v>51</v>
      </c>
    </row>
    <row r="8" spans="2:3">
      <c r="B8" t="s">
        <v>52</v>
      </c>
      <c r="C8" t="s">
        <v>54</v>
      </c>
    </row>
    <row r="9" spans="2:3">
      <c r="B9" t="s">
        <v>53</v>
      </c>
      <c r="C9" t="s">
        <v>55</v>
      </c>
    </row>
    <row r="10" spans="2:3">
      <c r="B10" t="s">
        <v>58</v>
      </c>
      <c r="C10" t="s">
        <v>57</v>
      </c>
    </row>
    <row r="11" spans="2:3">
      <c r="B11" t="s">
        <v>56</v>
      </c>
      <c r="C11" t="s">
        <v>59</v>
      </c>
    </row>
    <row r="12" spans="2:3">
      <c r="B12" t="s">
        <v>61</v>
      </c>
      <c r="C12" t="s">
        <v>60</v>
      </c>
    </row>
    <row r="13" spans="2:3">
      <c r="B13" t="s">
        <v>63</v>
      </c>
      <c r="C13" t="s">
        <v>62</v>
      </c>
    </row>
    <row r="14" spans="2:3">
      <c r="B14" t="s">
        <v>64</v>
      </c>
      <c r="C14" t="s">
        <v>65</v>
      </c>
    </row>
    <row r="15" spans="2:3">
      <c r="B15" t="s">
        <v>66</v>
      </c>
      <c r="C15" t="s">
        <v>67</v>
      </c>
    </row>
    <row r="16" spans="2:3">
      <c r="B16" t="s">
        <v>68</v>
      </c>
      <c r="C16" t="s">
        <v>93</v>
      </c>
    </row>
    <row r="17" spans="2:3">
      <c r="B17" t="s">
        <v>69</v>
      </c>
      <c r="C17" t="s">
        <v>94</v>
      </c>
    </row>
    <row r="18" spans="2:3">
      <c r="B18" t="s">
        <v>71</v>
      </c>
      <c r="C18" t="s">
        <v>70</v>
      </c>
    </row>
    <row r="20" spans="2:3">
      <c r="B20" t="s">
        <v>72</v>
      </c>
      <c r="C20" t="s">
        <v>73</v>
      </c>
    </row>
    <row r="21" spans="2:3">
      <c r="B21" t="s">
        <v>74</v>
      </c>
      <c r="C21" t="s">
        <v>95</v>
      </c>
    </row>
    <row r="22" spans="2:3">
      <c r="B22" t="s">
        <v>78</v>
      </c>
      <c r="C22" t="s">
        <v>75</v>
      </c>
    </row>
    <row r="23" spans="2:3">
      <c r="B23" t="s">
        <v>77</v>
      </c>
      <c r="C23" t="s">
        <v>76</v>
      </c>
    </row>
    <row r="24" spans="2:3">
      <c r="B24" t="s">
        <v>81</v>
      </c>
      <c r="C24" t="s">
        <v>79</v>
      </c>
    </row>
    <row r="25" spans="2:3">
      <c r="B25" t="s">
        <v>82</v>
      </c>
      <c r="C25" t="s">
        <v>80</v>
      </c>
    </row>
    <row r="26" spans="2:3">
      <c r="B26" t="s">
        <v>84</v>
      </c>
      <c r="C26" t="s">
        <v>83</v>
      </c>
    </row>
    <row r="27" spans="2:3">
      <c r="B27" t="s">
        <v>85</v>
      </c>
      <c r="C27" t="s">
        <v>86</v>
      </c>
    </row>
    <row r="28" spans="2:3">
      <c r="B28" t="s">
        <v>87</v>
      </c>
      <c r="C28" t="s">
        <v>88</v>
      </c>
    </row>
    <row r="29" spans="2:3">
      <c r="B29" t="s">
        <v>89</v>
      </c>
      <c r="C29" t="s">
        <v>90</v>
      </c>
    </row>
    <row r="30" spans="2:3">
      <c r="B30" t="s">
        <v>91</v>
      </c>
      <c r="C30" t="s">
        <v>92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注文書１（床吹出口）</vt:lpstr>
      <vt:lpstr>注文書２（切替吹出口等）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Ryouhei.Tomo</dc:creator>
  <cp:lastModifiedBy>Ryouhei Tomo</cp:lastModifiedBy>
  <cp:lastPrinted>2025-10-10T21:03:31Z</cp:lastPrinted>
  <dcterms:created xsi:type="dcterms:W3CDTF">2010-09-15T07:18:11Z</dcterms:created>
  <dcterms:modified xsi:type="dcterms:W3CDTF">2026-02-18T03:10:56Z</dcterms:modified>
</cp:coreProperties>
</file>